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P:\Nemocnice Litoměřice_E_zdroj podtlaku\05_DPS\NemLt_E_podtlak - aktuální\R+VV\dílčí části\"/>
    </mc:Choice>
  </mc:AlternateContent>
  <xr:revisionPtr revIDLastSave="0" documentId="13_ncr:1_{AA637832-896A-4A7D-BB26-1A96AE81D18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itul" sheetId="6" r:id="rId1"/>
    <sheet name="Rozpočet" sheetId="5" r:id="rId2"/>
  </sheets>
  <externalReferences>
    <externalReference r:id="rId3"/>
  </externalReferences>
  <definedNames>
    <definedName name="_BPK1">[1]Položky!#REF!</definedName>
    <definedName name="_BPK2">[1]Položky!#REF!</definedName>
    <definedName name="_BPK3">[1]Položky!#REF!</definedName>
    <definedName name="cisloobjektu">'[1]Krycí list'!$A$4</definedName>
    <definedName name="cislostavby">'[1]Krycí list'!$A$6</definedName>
    <definedName name="Datum">#REF!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#REF!</definedName>
    <definedName name="MJ">#REF!</definedName>
    <definedName name="Mont">[1]Rekapitulace!$H$14</definedName>
    <definedName name="Montaz0">[1]Položky!#REF!</definedName>
    <definedName name="nazevobjektu">'[1]Krycí list'!$C$4</definedName>
    <definedName name="nazevstavby">'[1]Krycí list'!$C$6</definedName>
    <definedName name="_xlnm.Print_Titles" localSheetId="1">Rozpočet!$1:$8</definedName>
    <definedName name="Objednatel">#REF!</definedName>
    <definedName name="_xlnm.Print_Area" localSheetId="1">Rozpočet!$A$1:$J$72</definedName>
    <definedName name="_xlnm.Print_Area" localSheetId="0">Titul!$A$1:$H$46</definedName>
    <definedName name="PocetMJ">#REF!</definedName>
    <definedName name="Poznamka">#REF!</definedName>
    <definedName name="Projektant">#REF!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#REF!</definedName>
    <definedName name="Zaklad22">#REF!</definedName>
    <definedName name="Zaklad5">#REF!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2" i="5" l="1"/>
  <c r="A23" i="5" s="1"/>
  <c r="A24" i="5" s="1"/>
  <c r="A25" i="5" s="1"/>
  <c r="J13" i="5"/>
  <c r="J43" i="5"/>
  <c r="E57" i="5"/>
  <c r="G57" i="5"/>
  <c r="H57" i="5"/>
  <c r="J57" i="5" s="1"/>
  <c r="E52" i="5"/>
  <c r="G52" i="5"/>
  <c r="H52" i="5"/>
  <c r="J52" i="5" s="1"/>
  <c r="E53" i="5"/>
  <c r="G53" i="5"/>
  <c r="H53" i="5"/>
  <c r="J53" i="5" s="1"/>
  <c r="E54" i="5"/>
  <c r="G54" i="5"/>
  <c r="H54" i="5"/>
  <c r="J54" i="5" s="1"/>
  <c r="E55" i="5"/>
  <c r="G55" i="5"/>
  <c r="H55" i="5"/>
  <c r="J55" i="5" s="1"/>
  <c r="E56" i="5"/>
  <c r="G56" i="5"/>
  <c r="H56" i="5"/>
  <c r="J56" i="5" s="1"/>
  <c r="A21" i="5"/>
  <c r="J21" i="5"/>
  <c r="J12" i="5"/>
  <c r="J14" i="5"/>
  <c r="J15" i="5"/>
  <c r="J16" i="5"/>
  <c r="J17" i="5"/>
  <c r="A29" i="5" l="1"/>
  <c r="C4" i="6" l="1"/>
  <c r="J58" i="5"/>
  <c r="J59" i="5"/>
  <c r="J60" i="5"/>
  <c r="E49" i="5"/>
  <c r="G49" i="5"/>
  <c r="H49" i="5"/>
  <c r="E50" i="5"/>
  <c r="G50" i="5"/>
  <c r="H50" i="5"/>
  <c r="E51" i="5"/>
  <c r="G51" i="5"/>
  <c r="H51" i="5"/>
  <c r="J41" i="5"/>
  <c r="J40" i="5"/>
  <c r="A12" i="5"/>
  <c r="A13" i="5" s="1"/>
  <c r="A14" i="5" s="1"/>
  <c r="A15" i="5" s="1"/>
  <c r="A16" i="5" s="1"/>
  <c r="A17" i="5" s="1"/>
  <c r="J70" i="5"/>
  <c r="J23" i="5" l="1"/>
  <c r="J50" i="5" l="1"/>
  <c r="J37" i="5"/>
  <c r="J25" i="5"/>
  <c r="J11" i="5"/>
  <c r="J18" i="5" s="1"/>
  <c r="C6" i="6" l="1"/>
  <c r="J32" i="5" l="1"/>
  <c r="J33" i="5" s="1"/>
  <c r="E30" i="5" l="1"/>
  <c r="J29" i="5"/>
  <c r="J28" i="5"/>
  <c r="J30" i="5" l="1"/>
  <c r="A64" i="5"/>
  <c r="A65" i="5" s="1"/>
  <c r="A66" i="5" s="1"/>
  <c r="A67" i="5" s="1"/>
  <c r="A68" i="5" s="1"/>
  <c r="A69" i="5" s="1"/>
  <c r="A70" i="5" s="1"/>
  <c r="A71" i="5" s="1"/>
  <c r="A49" i="5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36" i="5"/>
  <c r="A37" i="5" s="1"/>
  <c r="A38" i="5" s="1"/>
  <c r="A39" i="5" s="1"/>
  <c r="A40" i="5" s="1"/>
  <c r="A41" i="5" s="1"/>
  <c r="A42" i="5" s="1"/>
  <c r="A43" i="5" s="1"/>
  <c r="A44" i="5" s="1"/>
  <c r="A45" i="5" s="1"/>
  <c r="J24" i="5" l="1"/>
  <c r="J22" i="5"/>
  <c r="J20" i="5"/>
  <c r="J26" i="5" l="1"/>
  <c r="J68" i="5"/>
  <c r="J45" i="5" l="1"/>
  <c r="G48" i="5"/>
  <c r="H48" i="5"/>
  <c r="J48" i="5" s="1"/>
  <c r="E48" i="5"/>
  <c r="J51" i="5" l="1"/>
  <c r="J49" i="5"/>
  <c r="J44" i="5"/>
  <c r="J42" i="5"/>
  <c r="J39" i="5"/>
  <c r="J38" i="5"/>
  <c r="J36" i="5"/>
  <c r="J35" i="5"/>
  <c r="J46" i="5" l="1"/>
  <c r="G8" i="6"/>
  <c r="G21" i="6"/>
  <c r="J64" i="5"/>
  <c r="J65" i="5"/>
  <c r="J66" i="5"/>
  <c r="J67" i="5"/>
  <c r="J69" i="5"/>
  <c r="J71" i="5"/>
  <c r="J63" i="5"/>
  <c r="E18" i="5"/>
  <c r="E26" i="5"/>
  <c r="E33" i="5"/>
  <c r="E46" i="5"/>
  <c r="E61" i="5"/>
  <c r="E72" i="5"/>
  <c r="C14" i="6" l="1"/>
  <c r="J61" i="5"/>
  <c r="J72" i="5"/>
  <c r="J74" i="5" l="1"/>
  <c r="C15" i="6"/>
  <c r="J75" i="5" l="1"/>
  <c r="J76" i="5" s="1"/>
  <c r="C18" i="6"/>
  <c r="C21" i="6" s="1"/>
  <c r="C22" i="6" s="1"/>
  <c r="F29" i="6" l="1"/>
  <c r="F30" i="6" s="1"/>
  <c r="F31" i="6"/>
  <c r="F32" i="6" s="1"/>
  <c r="F33" i="6" l="1"/>
</calcChain>
</file>

<file path=xl/sharedStrings.xml><?xml version="1.0" encoding="utf-8"?>
<sst xmlns="http://schemas.openxmlformats.org/spreadsheetml/2006/main" count="279" uniqueCount="136">
  <si>
    <t>Řídící systém</t>
  </si>
  <si>
    <t>m</t>
  </si>
  <si>
    <t>ks</t>
  </si>
  <si>
    <t>P.č.</t>
  </si>
  <si>
    <t>Název položky</t>
  </si>
  <si>
    <t>MJ</t>
  </si>
  <si>
    <t>cena / MJ</t>
  </si>
  <si>
    <t>celkem (Kč)</t>
  </si>
  <si>
    <t>Rozváděče</t>
  </si>
  <si>
    <t>Montážní materiál</t>
  </si>
  <si>
    <t>Elektromontážní práce</t>
  </si>
  <si>
    <t>Služby</t>
  </si>
  <si>
    <t>Díl:</t>
  </si>
  <si>
    <t>soub.</t>
  </si>
  <si>
    <t>Celková cena bez DPH</t>
  </si>
  <si>
    <t>Celková cena s DPH</t>
  </si>
  <si>
    <t>Řízení montáží a koordinace s ostaními profesemi</t>
  </si>
  <si>
    <t>Polní instrumentace</t>
  </si>
  <si>
    <t>hod</t>
  </si>
  <si>
    <t>typ</t>
  </si>
  <si>
    <t>Doprava, zařízení staveniště, VRN…</t>
  </si>
  <si>
    <t>Stavba :</t>
  </si>
  <si>
    <t>Investor:</t>
  </si>
  <si>
    <t xml:space="preserve">Položkový rozpočet  </t>
  </si>
  <si>
    <t>Test 1:1</t>
  </si>
  <si>
    <t>Revize elektro</t>
  </si>
  <si>
    <t>Výrobce</t>
  </si>
  <si>
    <t>KRYCÍ LIST ROZPOČTU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</si>
  <si>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</si>
  <si>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</si>
  <si>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</si>
  <si>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</si>
  <si>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</si>
  <si>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</si>
  <si>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</si>
  <si>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</si>
  <si>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</si>
  <si>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</si>
  <si>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</si>
  <si>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</si>
  <si>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</si>
  <si>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</si>
  <si>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</si>
  <si>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Ztížené výrobní podmínky</t>
  </si>
  <si>
    <t>Z</t>
  </si>
  <si>
    <t>Montáž celkem</t>
  </si>
  <si>
    <t>Oborová přirážka</t>
  </si>
  <si>
    <t>R</t>
  </si>
  <si>
    <t>HSV celkem</t>
  </si>
  <si>
    <t>Přesun stavebních kapacit</t>
  </si>
  <si>
    <t>N</t>
  </si>
  <si>
    <t>PSV celkem</t>
  </si>
  <si>
    <t>Mimostaveništní doprava</t>
  </si>
  <si>
    <t>ZRN celkem</t>
  </si>
  <si>
    <t>Zařízení staveniště</t>
  </si>
  <si>
    <t>Provoz investora</t>
  </si>
  <si>
    <t>HZS</t>
  </si>
  <si>
    <t>Kompletační činnost (IČD)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</si>
  <si>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</si>
  <si>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</si>
  <si>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</si>
  <si>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</si>
  <si>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</si>
  <si>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</si>
  <si>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</si>
  <si>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</si>
  <si>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</si>
  <si>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</si>
  <si>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</si>
  <si>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</si>
  <si>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</si>
  <si>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</si>
  <si>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</si>
  <si>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</si>
  <si>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</si>
  <si>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Mn.</t>
  </si>
  <si>
    <t>Trubka instalační PVC D21mm, pevná</t>
  </si>
  <si>
    <t>Trubka instalační PVC D16mm, ohebná</t>
  </si>
  <si>
    <t>Kontrukce ocelová nosná</t>
  </si>
  <si>
    <t>DPH - 21%</t>
  </si>
  <si>
    <t>Spínač tlakové diference, 40-400Pa, přepínací kontakt</t>
  </si>
  <si>
    <t>Oživení a uvedení do provozu MaR</t>
  </si>
  <si>
    <t>Ukončení vodičů do 1,5</t>
  </si>
  <si>
    <t>Zakreslení výrobní dokumentace</t>
  </si>
  <si>
    <t>Zakreslení skutečného stavu</t>
  </si>
  <si>
    <t>cenová soustava</t>
  </si>
  <si>
    <t>typ položky</t>
  </si>
  <si>
    <t>vlastní</t>
  </si>
  <si>
    <t>MaR-RS</t>
  </si>
  <si>
    <t>Elektroinstalační krabice, povrchová, plastová</t>
  </si>
  <si>
    <t>Zaučení obsluhy, včetně návodu pro obsluhu</t>
  </si>
  <si>
    <t>MaR-SnTe</t>
  </si>
  <si>
    <t>MaR-MoMat</t>
  </si>
  <si>
    <t>MaR-Montaz</t>
  </si>
  <si>
    <t>MaR-Sluzby</t>
  </si>
  <si>
    <t>MaR-SpTl</t>
  </si>
  <si>
    <t>MaR-EPHa</t>
  </si>
  <si>
    <t>MaR-RozvŘS</t>
  </si>
  <si>
    <t>Kabel silnoproudý, jádro CU, izolace PVC 3x1,5</t>
  </si>
  <si>
    <t>Část :</t>
  </si>
  <si>
    <t>Oživení a uvedení do provozu včetně zaškolení obsluhy</t>
  </si>
  <si>
    <t>MaR-Disp</t>
  </si>
  <si>
    <t>Aplikační SW pro grafickou vizualizaci technologických zařízení MaR (Obrazovky, trendy, přehledy…)</t>
  </si>
  <si>
    <t>Montáž a zapojení prvků MaR</t>
  </si>
  <si>
    <t>Klapkový servopohon s pružinovým zpětným chodem s havarijní funkcí, 24V, 10Nm, bez napětí zavřeno</t>
  </si>
  <si>
    <t>MaR-SpPMO</t>
  </si>
  <si>
    <t>Termostat protimrazové ochrany, -10..12°C, kapilára 6 m , IP65, manuální reset, včetně 6 ks úchytek kapiláry</t>
  </si>
  <si>
    <t>db</t>
  </si>
  <si>
    <t>Část</t>
  </si>
  <si>
    <t>Žlab kabelový oceplochový 50/50 včetně příslušenství</t>
  </si>
  <si>
    <t>Žlab kabelový oceloplechvý 125/50 včetně přepážky a příslušenství</t>
  </si>
  <si>
    <t>Podružný pomocný materiál (držáky, hmoždinky, vruty, svorky…)</t>
  </si>
  <si>
    <t>Kabel ovládací stíněný, jádro CU, izolace PVC, 2x1</t>
  </si>
  <si>
    <t>Kabel ovládací stíněný, jádro CU, izolace PVC, 4x1</t>
  </si>
  <si>
    <t>TIČR - vydání souhlasného stanoviska</t>
  </si>
  <si>
    <t>Krajská zdravotní, a. s., Sociální péče 3316/12A, 4001 13 Ústí nad Labem</t>
  </si>
  <si>
    <t>volně programovatelný regulátor, plnohodnotně komunikující s datovým a aplikačním serverem. Regulátor obsahuje 18-bodový vstupně výstupních bodů (7UI, 2BI, 2AO, 3BO, 4CO)</t>
  </si>
  <si>
    <t>Rozšiřující modul 18-bodový  IOM, 7UI, 2DI, 2AO, 4CO, 3DO, 24 VAC, komunikace RS 485</t>
  </si>
  <si>
    <t>Rozšiřující modul 18-bodový  IOM, 18 DI, 24 VAC, komunikace RS485</t>
  </si>
  <si>
    <t>Ovládací displej regulátoru</t>
  </si>
  <si>
    <t>Snímač teploty do VZT kanálu, délka 250mm, termistorový pasivní snímač Ni891</t>
  </si>
  <si>
    <t>Snímač teploty příložný, termistorový pasivní snímač Ni891</t>
  </si>
  <si>
    <t>Dispečerské pracoviště - doplnění</t>
  </si>
  <si>
    <t>Uživatelský software pro DDC regulátor - parametrizace</t>
  </si>
  <si>
    <t>DB</t>
  </si>
  <si>
    <t>Routerboard, hEX router, 650MHz CPU, 1xWAN, 5x LAN, bez WLAN, USB, PoE, L4</t>
  </si>
  <si>
    <t>Komunikační převodník MODBUS TCP / MODBUS RTU</t>
  </si>
  <si>
    <t>Snímač teploty venkovní, termistorový pasivní snímač Ni891</t>
  </si>
  <si>
    <t>Montáž oceloplechové rozvodnice</t>
  </si>
  <si>
    <t>Nástěnný vypínač, IP54</t>
  </si>
  <si>
    <t>Modernizace zdroje podtlaku v pavilonu E, Nemocnice Litoměřice</t>
  </si>
  <si>
    <t>D.1.4.D Měření a regulace</t>
  </si>
  <si>
    <t>Rozváděč E.ZP.DT1</t>
  </si>
  <si>
    <t>E.ZP.DT1</t>
  </si>
  <si>
    <t>Nástěnný rozváděč ELE + MaR osazený (1200x600x260), IP 43, Pi, 4kW DA
IP 43/20, výzbroj dle PD</t>
  </si>
  <si>
    <t>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</si>
</sst>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8" x14ac:knownFonts="1"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sz val="9"/>
      <name val="Arial CE"/>
      <charset val="238"/>
    </font>
    <font>
      <sz val="9"/>
      <name val="Arial"/>
      <family val="2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color indexed="8"/>
      <name val="Arial"/>
      <family val="2"/>
      <charset val="238"/>
    </font>
    <font>
      <i/>
      <sz val="10"/>
      <color indexed="12"/>
      <name val="Arial CE"/>
      <charset val="238"/>
    </font>
    <font>
      <sz val="8"/>
      <name val="Arial"/>
      <family val="2"/>
    </font>
    <font>
      <b/>
      <i/>
      <sz val="9"/>
      <color indexed="12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1"/>
      <name val="Arial CE"/>
      <charset val="238"/>
    </font>
    <font>
      <b/>
      <i/>
      <sz val="9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98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4" fontId="3" fillId="0" borderId="6" xfId="2" applyNumberFormat="1" applyFont="1" applyBorder="1" applyAlignment="1">
      <alignment horizontal="right" vertical="center"/>
    </xf>
    <xf numFmtId="0" fontId="6" fillId="0" borderId="4" xfId="0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0" borderId="0" xfId="2" applyAlignment="1">
      <alignment horizontal="center" vertical="center"/>
    </xf>
    <xf numFmtId="0" fontId="14" fillId="0" borderId="0" xfId="2" applyFont="1" applyAlignment="1">
      <alignment horizontal="centerContinuous" vertical="center"/>
    </xf>
    <xf numFmtId="0" fontId="14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1" fillId="0" borderId="9" xfId="2" applyBorder="1" applyAlignment="1">
      <alignment horizontal="center" vertical="center"/>
    </xf>
    <xf numFmtId="0" fontId="2" fillId="0" borderId="10" xfId="2" applyFont="1" applyBorder="1" applyAlignment="1">
      <alignment horizontal="center" vertical="center"/>
    </xf>
    <xf numFmtId="0" fontId="1" fillId="0" borderId="12" xfId="2" applyBorder="1" applyAlignment="1">
      <alignment horizontal="center" vertical="center"/>
    </xf>
    <xf numFmtId="49" fontId="1" fillId="0" borderId="0" xfId="2" applyNumberFormat="1" applyAlignment="1">
      <alignment horizontal="center" vertical="center"/>
    </xf>
    <xf numFmtId="0" fontId="15" fillId="0" borderId="0" xfId="2" applyFont="1" applyAlignment="1">
      <alignment vertical="center"/>
    </xf>
    <xf numFmtId="0" fontId="2" fillId="0" borderId="0" xfId="2" applyFont="1" applyAlignment="1">
      <alignment horizontal="center" vertical="center" shrinkToFit="1"/>
    </xf>
    <xf numFmtId="0" fontId="2" fillId="0" borderId="0" xfId="2" applyFont="1" applyAlignment="1">
      <alignment horizontal="right" vertical="center" shrinkToFit="1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horizontal="right" vertical="center"/>
    </xf>
    <xf numFmtId="0" fontId="1" fillId="0" borderId="6" xfId="2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4" xfId="2" applyFont="1" applyBorder="1" applyAlignment="1">
      <alignment vertical="center" shrinkToFit="1"/>
    </xf>
    <xf numFmtId="0" fontId="6" fillId="0" borderId="1" xfId="2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49" fontId="10" fillId="0" borderId="16" xfId="2" applyNumberFormat="1" applyFont="1" applyBorder="1" applyAlignment="1">
      <alignment horizontal="left" vertical="center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right" vertical="center"/>
    </xf>
    <xf numFmtId="164" fontId="10" fillId="0" borderId="17" xfId="2" applyNumberFormat="1" applyFont="1" applyBorder="1" applyAlignment="1">
      <alignment horizontal="right" vertical="center"/>
    </xf>
    <xf numFmtId="0" fontId="9" fillId="0" borderId="18" xfId="0" applyFont="1" applyBorder="1" applyAlignment="1">
      <alignment horizontal="center" vertical="center"/>
    </xf>
    <xf numFmtId="0" fontId="9" fillId="0" borderId="11" xfId="0" applyFont="1" applyBorder="1" applyAlignment="1">
      <alignment vertical="center"/>
    </xf>
    <xf numFmtId="49" fontId="10" fillId="0" borderId="11" xfId="2" applyNumberFormat="1" applyFont="1" applyBorder="1" applyAlignment="1">
      <alignment horizontal="left" vertical="center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right" vertical="center"/>
    </xf>
    <xf numFmtId="164" fontId="10" fillId="0" borderId="19" xfId="2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20" xfId="0" applyFont="1" applyBorder="1" applyAlignment="1">
      <alignment vertical="center"/>
    </xf>
    <xf numFmtId="49" fontId="10" fillId="0" borderId="20" xfId="2" applyNumberFormat="1" applyFont="1" applyBorder="1" applyAlignment="1">
      <alignment horizontal="left" vertical="center"/>
    </xf>
    <xf numFmtId="0" fontId="9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right" vertical="center"/>
    </xf>
    <xf numFmtId="164" fontId="10" fillId="0" borderId="21" xfId="2" applyNumberFormat="1" applyFon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0" fontId="15" fillId="0" borderId="8" xfId="2" applyFont="1" applyBorder="1" applyAlignment="1">
      <alignment horizontal="center" vertical="center"/>
    </xf>
    <xf numFmtId="0" fontId="15" fillId="0" borderId="11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10" fillId="0" borderId="16" xfId="2" applyNumberFormat="1" applyFont="1" applyBorder="1" applyAlignment="1">
      <alignment horizontal="center" vertical="center"/>
    </xf>
    <xf numFmtId="49" fontId="10" fillId="0" borderId="11" xfId="2" applyNumberFormat="1" applyFont="1" applyBorder="1" applyAlignment="1">
      <alignment horizontal="center" vertical="center"/>
    </xf>
    <xf numFmtId="49" fontId="10" fillId="0" borderId="20" xfId="2" applyNumberFormat="1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1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3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49" fontId="17" fillId="2" borderId="2" xfId="0" applyNumberFormat="1" applyFont="1" applyFill="1" applyBorder="1"/>
    <xf numFmtId="49" fontId="0" fillId="2" borderId="28" xfId="0" applyNumberFormat="1" applyFill="1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49" fontId="0" fillId="0" borderId="1" xfId="0" applyNumberFormat="1" applyBorder="1" applyAlignment="1">
      <alignment horizontal="left"/>
    </xf>
    <xf numFmtId="3" fontId="0" fillId="0" borderId="34" xfId="0" applyNumberFormat="1" applyBorder="1"/>
    <xf numFmtId="0" fontId="0" fillId="0" borderId="37" xfId="0" applyBorder="1"/>
    <xf numFmtId="0" fontId="0" fillId="0" borderId="35" xfId="0" applyBorder="1"/>
    <xf numFmtId="0" fontId="0" fillId="0" borderId="38" xfId="0" applyBorder="1"/>
    <xf numFmtId="0" fontId="0" fillId="0" borderId="39" xfId="0" applyBorder="1"/>
    <xf numFmtId="0" fontId="0" fillId="0" borderId="2" xfId="0" applyBorder="1"/>
    <xf numFmtId="0" fontId="0" fillId="0" borderId="1" xfId="0" applyBorder="1"/>
    <xf numFmtId="3" fontId="0" fillId="0" borderId="0" xfId="0" applyNumberFormat="1"/>
    <xf numFmtId="0" fontId="16" fillId="0" borderId="43" xfId="0" applyFont="1" applyBorder="1" applyAlignment="1">
      <alignment horizontal="centerContinuous" vertical="center"/>
    </xf>
    <xf numFmtId="0" fontId="7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2" fillId="0" borderId="46" xfId="0" applyFont="1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48" xfId="0" applyBorder="1" applyAlignment="1">
      <alignment horizontal="centerContinuous"/>
    </xf>
    <xf numFmtId="0" fontId="2" fillId="0" borderId="47" xfId="0" applyFont="1" applyBorder="1" applyAlignment="1">
      <alignment horizontal="centerContinuous"/>
    </xf>
    <xf numFmtId="0" fontId="0" fillId="0" borderId="47" xfId="0" applyBorder="1" applyAlignment="1">
      <alignment horizontal="centerContinuous"/>
    </xf>
    <xf numFmtId="0" fontId="0" fillId="0" borderId="49" xfId="0" applyBorder="1"/>
    <xf numFmtId="0" fontId="0" fillId="0" borderId="41" xfId="0" applyBorder="1"/>
    <xf numFmtId="3" fontId="0" fillId="0" borderId="50" xfId="0" applyNumberFormat="1" applyBorder="1"/>
    <xf numFmtId="0" fontId="0" fillId="0" borderId="51" xfId="0" applyBorder="1"/>
    <xf numFmtId="3" fontId="0" fillId="0" borderId="52" xfId="0" applyNumberFormat="1" applyBorder="1"/>
    <xf numFmtId="0" fontId="0" fillId="0" borderId="53" xfId="0" applyBorder="1"/>
    <xf numFmtId="3" fontId="0" fillId="0" borderId="35" xfId="0" applyNumberFormat="1" applyBorder="1"/>
    <xf numFmtId="0" fontId="0" fillId="0" borderId="36" xfId="0" applyBorder="1"/>
    <xf numFmtId="0" fontId="0" fillId="0" borderId="54" xfId="0" applyBorder="1"/>
    <xf numFmtId="0" fontId="0" fillId="0" borderId="55" xfId="0" applyBorder="1"/>
    <xf numFmtId="0" fontId="18" fillId="0" borderId="37" xfId="0" applyFont="1" applyBorder="1"/>
    <xf numFmtId="3" fontId="0" fillId="0" borderId="56" xfId="0" applyNumberFormat="1" applyBorder="1"/>
    <xf numFmtId="0" fontId="0" fillId="0" borderId="57" xfId="0" applyBorder="1"/>
    <xf numFmtId="3" fontId="0" fillId="0" borderId="58" xfId="0" applyNumberFormat="1" applyBorder="1"/>
    <xf numFmtId="0" fontId="0" fillId="0" borderId="59" xfId="0" applyBorder="1"/>
    <xf numFmtId="0" fontId="0" fillId="0" borderId="3" xfId="0" applyBorder="1"/>
    <xf numFmtId="0" fontId="0" fillId="0" borderId="0" xfId="0" applyAlignment="1">
      <alignment horizontal="right"/>
    </xf>
    <xf numFmtId="0" fontId="0" fillId="0" borderId="33" xfId="0" applyBorder="1" applyAlignment="1">
      <alignment horizontal="right"/>
    </xf>
    <xf numFmtId="164" fontId="0" fillId="0" borderId="35" xfId="0" applyNumberFormat="1" applyBorder="1"/>
    <xf numFmtId="164" fontId="0" fillId="0" borderId="0" xfId="0" applyNumberFormat="1"/>
    <xf numFmtId="0" fontId="7" fillId="2" borderId="57" xfId="0" applyFont="1" applyFill="1" applyBorder="1"/>
    <xf numFmtId="0" fontId="7" fillId="2" borderId="58" xfId="0" applyFont="1" applyFill="1" applyBorder="1"/>
    <xf numFmtId="0" fontId="7" fillId="2" borderId="60" xfId="0" applyFont="1" applyFill="1" applyBorder="1"/>
    <xf numFmtId="164" fontId="7" fillId="2" borderId="58" xfId="0" applyNumberFormat="1" applyFont="1" applyFill="1" applyBorder="1"/>
    <xf numFmtId="0" fontId="7" fillId="2" borderId="21" xfId="0" applyFont="1" applyFill="1" applyBorder="1"/>
    <xf numFmtId="0" fontId="7" fillId="0" borderId="0" xfId="0" applyFont="1"/>
    <xf numFmtId="0" fontId="0" fillId="0" borderId="0" xfId="0" applyAlignment="1">
      <alignment vertical="justify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20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1" fillId="0" borderId="4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7" xfId="2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0" fillId="2" borderId="28" xfId="0" applyFill="1" applyBorder="1"/>
    <xf numFmtId="0" fontId="11" fillId="0" borderId="1" xfId="0" applyFont="1" applyBorder="1" applyAlignment="1">
      <alignment vertical="center" wrapText="1"/>
    </xf>
    <xf numFmtId="0" fontId="1" fillId="0" borderId="4" xfId="2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24" fillId="0" borderId="6" xfId="2" applyFont="1" applyBorder="1" applyAlignment="1">
      <alignment horizontal="center" vertical="center"/>
    </xf>
    <xf numFmtId="0" fontId="24" fillId="0" borderId="7" xfId="2" applyFont="1" applyBorder="1" applyAlignment="1">
      <alignment horizontal="center" vertical="center"/>
    </xf>
    <xf numFmtId="4" fontId="25" fillId="0" borderId="6" xfId="2" applyNumberFormat="1" applyFont="1" applyBorder="1" applyAlignment="1">
      <alignment horizontal="right" vertical="center"/>
    </xf>
    <xf numFmtId="4" fontId="26" fillId="0" borderId="6" xfId="2" applyNumberFormat="1" applyFont="1" applyBorder="1" applyAlignment="1">
      <alignment horizontal="right" vertical="center"/>
    </xf>
    <xf numFmtId="0" fontId="1" fillId="0" borderId="8" xfId="2" applyBorder="1" applyAlignment="1">
      <alignment horizontal="right" vertical="center"/>
    </xf>
    <xf numFmtId="0" fontId="15" fillId="0" borderId="8" xfId="2" applyFont="1" applyBorder="1" applyAlignment="1">
      <alignment vertical="center" wrapText="1"/>
    </xf>
    <xf numFmtId="0" fontId="6" fillId="0" borderId="4" xfId="2" applyFont="1" applyBorder="1" applyAlignment="1">
      <alignment vertical="center" wrapText="1" shrinkToFit="1"/>
    </xf>
    <xf numFmtId="0" fontId="15" fillId="0" borderId="0" xfId="2" applyFont="1" applyAlignment="1">
      <alignment vertical="center" wrapText="1"/>
    </xf>
    <xf numFmtId="0" fontId="6" fillId="0" borderId="0" xfId="2" applyFont="1" applyAlignment="1">
      <alignment horizontal="center" vertical="center"/>
    </xf>
    <xf numFmtId="0" fontId="1" fillId="0" borderId="0" xfId="2" applyAlignment="1">
      <alignment horizontal="right" vertical="center"/>
    </xf>
    <xf numFmtId="0" fontId="2" fillId="0" borderId="63" xfId="2" applyFont="1" applyBorder="1" applyAlignment="1">
      <alignment horizontal="center" vertical="center"/>
    </xf>
    <xf numFmtId="0" fontId="2" fillId="0" borderId="11" xfId="2" applyFont="1" applyBorder="1" applyAlignment="1">
      <alignment vertical="center" wrapText="1" shrinkToFit="1"/>
    </xf>
    <xf numFmtId="0" fontId="2" fillId="0" borderId="11" xfId="2" applyFont="1" applyBorder="1" applyAlignment="1">
      <alignment vertical="center" shrinkToFit="1"/>
    </xf>
    <xf numFmtId="0" fontId="2" fillId="0" borderId="24" xfId="2" applyFont="1" applyBorder="1" applyAlignment="1">
      <alignment vertical="center" shrinkToFit="1"/>
    </xf>
    <xf numFmtId="0" fontId="15" fillId="0" borderId="11" xfId="2" applyFont="1" applyBorder="1" applyAlignment="1">
      <alignment vertical="center" wrapText="1"/>
    </xf>
    <xf numFmtId="49" fontId="5" fillId="0" borderId="60" xfId="2" applyNumberFormat="1" applyFont="1" applyBorder="1" applyAlignment="1">
      <alignment horizontal="center" vertical="center"/>
    </xf>
    <xf numFmtId="49" fontId="5" fillId="0" borderId="64" xfId="2" applyNumberFormat="1" applyFont="1" applyBorder="1" applyAlignment="1">
      <alignment horizontal="center" vertical="center" wrapText="1"/>
    </xf>
    <xf numFmtId="49" fontId="5" fillId="0" borderId="59" xfId="2" applyNumberFormat="1" applyFont="1" applyBorder="1" applyAlignment="1">
      <alignment horizontal="center" vertical="center" wrapText="1"/>
    </xf>
    <xf numFmtId="49" fontId="5" fillId="0" borderId="59" xfId="2" applyNumberFormat="1" applyFont="1" applyBorder="1" applyAlignment="1">
      <alignment horizontal="center" vertical="center"/>
    </xf>
    <xf numFmtId="0" fontId="5" fillId="0" borderId="59" xfId="2" applyFont="1" applyBorder="1" applyAlignment="1">
      <alignment horizontal="center" vertical="center"/>
    </xf>
    <xf numFmtId="0" fontId="5" fillId="0" borderId="59" xfId="2" applyFont="1" applyBorder="1" applyAlignment="1">
      <alignment horizontal="center" vertical="center" wrapText="1"/>
    </xf>
    <xf numFmtId="0" fontId="5" fillId="0" borderId="59" xfId="2" applyFont="1" applyBorder="1" applyAlignment="1">
      <alignment horizontal="right" vertical="center"/>
    </xf>
    <xf numFmtId="0" fontId="5" fillId="0" borderId="64" xfId="2" applyFont="1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164" fontId="3" fillId="0" borderId="7" xfId="2" applyNumberFormat="1" applyFont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1" fillId="0" borderId="40" xfId="2" applyBorder="1" applyAlignment="1">
      <alignment horizontal="center" vertical="center"/>
    </xf>
    <xf numFmtId="0" fontId="1" fillId="0" borderId="65" xfId="2" applyBorder="1" applyAlignment="1">
      <alignment horizontal="center" vertical="center"/>
    </xf>
    <xf numFmtId="0" fontId="3" fillId="0" borderId="65" xfId="2" applyFont="1" applyBorder="1" applyAlignment="1">
      <alignment horizontal="center" vertical="center"/>
    </xf>
    <xf numFmtId="0" fontId="3" fillId="0" borderId="40" xfId="2" applyFont="1" applyBorder="1" applyAlignment="1">
      <alignment horizontal="center" vertical="center"/>
    </xf>
    <xf numFmtId="4" fontId="3" fillId="0" borderId="40" xfId="2" applyNumberFormat="1" applyFont="1" applyBorder="1" applyAlignment="1">
      <alignment horizontal="right" vertical="center"/>
    </xf>
    <xf numFmtId="164" fontId="3" fillId="0" borderId="65" xfId="2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left" vertical="center" wrapText="1"/>
    </xf>
    <xf numFmtId="49" fontId="27" fillId="0" borderId="0" xfId="0" applyNumberFormat="1" applyFont="1" applyAlignment="1">
      <alignment horizontal="center"/>
    </xf>
    <xf numFmtId="0" fontId="15" fillId="2" borderId="40" xfId="0" applyFont="1" applyFill="1" applyBorder="1" applyAlignment="1">
      <alignment horizontal="left" vertical="center" wrapText="1"/>
    </xf>
    <xf numFmtId="0" fontId="15" fillId="2" borderId="41" xfId="0" applyFont="1" applyFill="1" applyBorder="1" applyAlignment="1">
      <alignment horizontal="left" vertical="center" wrapText="1"/>
    </xf>
    <xf numFmtId="0" fontId="15" fillId="2" borderId="61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5" fillId="0" borderId="35" xfId="0" applyFont="1" applyBorder="1" applyAlignment="1">
      <alignment horizontal="left"/>
    </xf>
    <xf numFmtId="0" fontId="5" fillId="0" borderId="36" xfId="0" applyFont="1" applyBorder="1" applyAlignment="1">
      <alignment horizontal="left"/>
    </xf>
    <xf numFmtId="0" fontId="2" fillId="0" borderId="40" xfId="0" applyFont="1" applyBorder="1" applyAlignment="1">
      <alignment horizontal="left"/>
    </xf>
    <xf numFmtId="0" fontId="2" fillId="0" borderId="41" xfId="0" applyFont="1" applyBorder="1" applyAlignment="1">
      <alignment horizontal="left"/>
    </xf>
    <xf numFmtId="0" fontId="2" fillId="0" borderId="42" xfId="0" applyFont="1" applyBorder="1" applyAlignment="1">
      <alignment horizontal="left"/>
    </xf>
    <xf numFmtId="0" fontId="19" fillId="0" borderId="0" xfId="0" applyFont="1" applyAlignment="1">
      <alignment horizontal="left" vertical="top" wrapText="1"/>
    </xf>
    <xf numFmtId="0" fontId="13" fillId="0" borderId="0" xfId="2" applyFont="1" applyAlignment="1">
      <alignment horizontal="center" vertical="center"/>
    </xf>
    <xf numFmtId="0" fontId="1" fillId="0" borderId="22" xfId="2" applyBorder="1" applyAlignment="1">
      <alignment horizontal="center" vertical="center"/>
    </xf>
    <xf numFmtId="0" fontId="1" fillId="0" borderId="8" xfId="2" applyBorder="1" applyAlignment="1">
      <alignment horizontal="center" vertical="center"/>
    </xf>
    <xf numFmtId="49" fontId="1" fillId="0" borderId="23" xfId="2" applyNumberFormat="1" applyBorder="1" applyAlignment="1">
      <alignment horizontal="center" vertical="center"/>
    </xf>
    <xf numFmtId="49" fontId="1" fillId="0" borderId="11" xfId="2" applyNumberFormat="1" applyBorder="1" applyAlignment="1">
      <alignment horizontal="center" vertical="center"/>
    </xf>
    <xf numFmtId="0" fontId="1" fillId="0" borderId="62" xfId="2" applyBorder="1" applyAlignment="1">
      <alignment horizontal="center" vertical="center"/>
    </xf>
    <xf numFmtId="0" fontId="1" fillId="0" borderId="0" xfId="2" applyAlignment="1">
      <alignment horizontal="center" vertical="center"/>
    </xf>
  </cellXfs>
  <cellStyles count="3">
    <cellStyle name="Normal_cenik02" xfId="1" xr:uid="{00000000-0005-0000-0000-000000000000}"/>
    <cellStyle name="Normální" xfId="0" builtinId="0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bchodbm\Obchod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4"/>
  <sheetViews>
    <sheetView view="pageBreakPreview" zoomScaleNormal="100" zoomScaleSheetLayoutView="100" workbookViewId="0">
      <selection activeCell="B27" sqref="B27"/>
    </sheetView>
  </sheetViews>
  <sheetFormatPr defaultRowHeight="13.2" x14ac:dyDescent="0.25"/>
  <cols>
    <col min="1" max="1" width="2" customWidth="1"/>
    <col min="2" max="2" width="14.44140625" customWidth="1"/>
    <col min="3" max="3" width="17.44140625" customWidth="1"/>
    <col min="4" max="4" width="9.88671875" customWidth="1"/>
    <col min="5" max="5" width="25.109375" customWidth="1"/>
    <col min="6" max="6" width="16.5546875" customWidth="1"/>
    <col min="7" max="7" width="8.88671875" customWidth="1"/>
    <col min="8" max="8" width="3.6640625" customWidth="1"/>
  </cols>
  <sheetData>
    <row r="1" spans="1:57" ht="21.75" customHeight="1" x14ac:dyDescent="0.3">
      <c r="A1" s="62" t="s">
        <v>27</v>
      </c>
      <c r="B1" s="63"/>
      <c r="C1" s="63"/>
      <c r="D1" s="63"/>
      <c r="E1" s="63"/>
      <c r="F1" s="63"/>
      <c r="G1" s="63"/>
    </row>
    <row r="2" spans="1:57" ht="15" customHeight="1" thickBot="1" x14ac:dyDescent="0.3"/>
    <row r="3" spans="1:57" ht="12.9" customHeight="1" x14ac:dyDescent="0.25">
      <c r="A3" s="64" t="s">
        <v>99</v>
      </c>
      <c r="B3" s="65"/>
      <c r="C3" s="66"/>
      <c r="D3" s="66"/>
      <c r="E3" s="66"/>
      <c r="F3" s="66" t="s">
        <v>28</v>
      </c>
      <c r="G3" s="67"/>
    </row>
    <row r="4" spans="1:57" ht="12.9" customHeight="1" x14ac:dyDescent="0.3">
      <c r="A4" s="68"/>
      <c r="B4" s="135"/>
      <c r="C4" s="181" t="str">
        <f>Rozpočet!E4</f>
        <v>D.1.4.D Měření a regulace</v>
      </c>
      <c r="D4" s="182"/>
      <c r="E4" s="183"/>
      <c r="G4" s="70"/>
    </row>
    <row r="5" spans="1:57" ht="12.9" customHeight="1" x14ac:dyDescent="0.25">
      <c r="A5" s="71" t="s">
        <v>21</v>
      </c>
      <c r="B5" s="72"/>
      <c r="C5" s="73" t="s">
        <v>29</v>
      </c>
      <c r="D5" s="73"/>
      <c r="E5" s="73"/>
      <c r="F5" s="74" t="s">
        <v>30</v>
      </c>
      <c r="G5" s="75"/>
    </row>
    <row r="6" spans="1:57" ht="45.75" customHeight="1" x14ac:dyDescent="0.3">
      <c r="A6" s="68"/>
      <c r="B6" s="69"/>
      <c r="C6" s="181" t="str">
        <f>Rozpočet!E3</f>
        <v>Modernizace zdroje podtlaku v pavilonu E, Nemocnice Litoměřice</v>
      </c>
      <c r="D6" s="182"/>
      <c r="E6" s="183"/>
      <c r="F6" s="76"/>
      <c r="G6" s="70"/>
    </row>
    <row r="7" spans="1:57" x14ac:dyDescent="0.25">
      <c r="A7" s="71" t="s">
        <v>31</v>
      </c>
      <c r="B7" s="73"/>
      <c r="C7" s="185"/>
      <c r="D7" s="186"/>
      <c r="E7" s="74" t="s">
        <v>32</v>
      </c>
      <c r="F7" s="73"/>
      <c r="G7" s="75">
        <v>0</v>
      </c>
    </row>
    <row r="8" spans="1:57" x14ac:dyDescent="0.25">
      <c r="A8" s="71" t="s">
        <v>33</v>
      </c>
      <c r="B8" s="73"/>
      <c r="C8" s="185"/>
      <c r="D8" s="186"/>
      <c r="E8" s="74" t="s">
        <v>34</v>
      </c>
      <c r="F8" s="73"/>
      <c r="G8" s="77">
        <f>IF(G7=0,,ROUND((F29+F31)/PocetMJ,1))</f>
        <v>0</v>
      </c>
    </row>
    <row r="9" spans="1:57" x14ac:dyDescent="0.25">
      <c r="A9" s="78" t="s">
        <v>35</v>
      </c>
      <c r="B9" s="79"/>
      <c r="C9" s="79"/>
      <c r="D9" s="79"/>
      <c r="E9" s="80" t="s">
        <v>36</v>
      </c>
      <c r="F9" s="79"/>
      <c r="G9" s="81"/>
    </row>
    <row r="10" spans="1:57" x14ac:dyDescent="0.25">
      <c r="A10" s="82" t="s">
        <v>37</v>
      </c>
      <c r="E10" s="83" t="s">
        <v>38</v>
      </c>
      <c r="G10" s="70"/>
      <c r="BA10" s="84"/>
      <c r="BB10" s="84"/>
      <c r="BC10" s="84"/>
      <c r="BD10" s="84"/>
      <c r="BE10" s="84"/>
    </row>
    <row r="11" spans="1:57" x14ac:dyDescent="0.25">
      <c r="A11" s="82"/>
      <c r="E11" s="187"/>
      <c r="F11" s="188"/>
      <c r="G11" s="189"/>
    </row>
    <row r="12" spans="1:57" ht="28.5" customHeight="1" thickBot="1" x14ac:dyDescent="0.3">
      <c r="A12" s="85" t="s">
        <v>39</v>
      </c>
      <c r="B12" s="86"/>
      <c r="C12" s="86"/>
      <c r="D12" s="86"/>
      <c r="E12" s="87"/>
      <c r="F12" s="87"/>
      <c r="G12" s="88"/>
    </row>
    <row r="13" spans="1:57" ht="17.25" customHeight="1" thickBot="1" x14ac:dyDescent="0.3">
      <c r="A13" s="89" t="s">
        <v>40</v>
      </c>
      <c r="B13" s="90"/>
      <c r="C13" s="91"/>
      <c r="D13" s="92" t="s">
        <v>41</v>
      </c>
      <c r="E13" s="93"/>
      <c r="F13" s="93"/>
      <c r="G13" s="91"/>
    </row>
    <row r="14" spans="1:57" ht="15.9" customHeight="1" x14ac:dyDescent="0.25">
      <c r="A14" s="94"/>
      <c r="B14" s="95" t="s">
        <v>42</v>
      </c>
      <c r="C14" s="96">
        <f>Rozpočet!J18+Rozpočet!J26+Rozpočet!J33+Rozpočet!J46+Rozpočet!J30</f>
        <v>0</v>
      </c>
      <c r="D14" s="97" t="s">
        <v>43</v>
      </c>
      <c r="E14" s="98"/>
      <c r="F14" s="99"/>
      <c r="G14" s="96">
        <v>0</v>
      </c>
    </row>
    <row r="15" spans="1:57" ht="15.9" customHeight="1" x14ac:dyDescent="0.25">
      <c r="A15" s="94" t="s">
        <v>44</v>
      </c>
      <c r="B15" s="95" t="s">
        <v>45</v>
      </c>
      <c r="C15" s="96">
        <f>Rozpočet!J61+Rozpočet!J72</f>
        <v>0</v>
      </c>
      <c r="D15" s="78" t="s">
        <v>46</v>
      </c>
      <c r="E15" s="100"/>
      <c r="F15" s="101"/>
      <c r="G15" s="96">
        <v>0</v>
      </c>
    </row>
    <row r="16" spans="1:57" ht="15.9" customHeight="1" x14ac:dyDescent="0.25">
      <c r="A16" s="94" t="s">
        <v>47</v>
      </c>
      <c r="B16" s="95" t="s">
        <v>48</v>
      </c>
      <c r="C16" s="96">
        <v>0</v>
      </c>
      <c r="D16" s="78" t="s">
        <v>49</v>
      </c>
      <c r="E16" s="100"/>
      <c r="F16" s="101"/>
      <c r="G16" s="96">
        <v>0</v>
      </c>
    </row>
    <row r="17" spans="1:7" ht="15.9" customHeight="1" x14ac:dyDescent="0.25">
      <c r="A17" s="102" t="s">
        <v>50</v>
      </c>
      <c r="B17" s="95" t="s">
        <v>51</v>
      </c>
      <c r="C17" s="96">
        <v>0</v>
      </c>
      <c r="D17" s="78" t="s">
        <v>52</v>
      </c>
      <c r="E17" s="100"/>
      <c r="F17" s="101"/>
      <c r="G17" s="96">
        <v>0</v>
      </c>
    </row>
    <row r="18" spans="1:7" ht="15.9" customHeight="1" x14ac:dyDescent="0.25">
      <c r="A18" s="103" t="s">
        <v>53</v>
      </c>
      <c r="B18" s="95"/>
      <c r="C18" s="96">
        <f>SUM(C14:C17)</f>
        <v>0</v>
      </c>
      <c r="D18" s="104" t="s">
        <v>54</v>
      </c>
      <c r="E18" s="100"/>
      <c r="F18" s="101"/>
      <c r="G18" s="96">
        <v>0</v>
      </c>
    </row>
    <row r="19" spans="1:7" ht="15.9" customHeight="1" x14ac:dyDescent="0.25">
      <c r="A19" s="103"/>
      <c r="B19" s="95"/>
      <c r="C19" s="96"/>
      <c r="D19" s="78" t="s">
        <v>55</v>
      </c>
      <c r="E19" s="100"/>
      <c r="F19" s="101"/>
      <c r="G19" s="96">
        <v>0</v>
      </c>
    </row>
    <row r="20" spans="1:7" ht="15.9" customHeight="1" x14ac:dyDescent="0.25">
      <c r="A20" s="103" t="s">
        <v>56</v>
      </c>
      <c r="B20" s="95"/>
      <c r="C20" s="96">
        <v>0</v>
      </c>
      <c r="D20" s="78" t="s">
        <v>57</v>
      </c>
      <c r="E20" s="100"/>
      <c r="F20" s="101"/>
      <c r="G20" s="96">
        <v>0</v>
      </c>
    </row>
    <row r="21" spans="1:7" ht="15.9" customHeight="1" x14ac:dyDescent="0.25">
      <c r="A21" s="82" t="s">
        <v>58</v>
      </c>
      <c r="C21" s="96">
        <f>C18+C20</f>
        <v>0</v>
      </c>
      <c r="D21" s="78" t="s">
        <v>59</v>
      </c>
      <c r="E21" s="100"/>
      <c r="F21" s="101"/>
      <c r="G21" s="96">
        <f>G22-SUM(G14:G20)</f>
        <v>0</v>
      </c>
    </row>
    <row r="22" spans="1:7" ht="15.9" customHeight="1" thickBot="1" x14ac:dyDescent="0.3">
      <c r="A22" s="78" t="s">
        <v>60</v>
      </c>
      <c r="B22" s="79"/>
      <c r="C22" s="105">
        <f>C21+G22</f>
        <v>0</v>
      </c>
      <c r="D22" s="106" t="s">
        <v>61</v>
      </c>
      <c r="E22" s="107"/>
      <c r="F22" s="108"/>
      <c r="G22" s="96">
        <v>0</v>
      </c>
    </row>
    <row r="23" spans="1:7" x14ac:dyDescent="0.25">
      <c r="A23" s="64" t="s">
        <v>62</v>
      </c>
      <c r="B23" s="66"/>
      <c r="C23" s="109" t="s">
        <v>63</v>
      </c>
      <c r="D23" s="66"/>
      <c r="E23" s="109" t="s">
        <v>64</v>
      </c>
      <c r="F23" s="66"/>
      <c r="G23" s="67"/>
    </row>
    <row r="24" spans="1:7" x14ac:dyDescent="0.25">
      <c r="A24" s="71"/>
      <c r="B24" s="73"/>
      <c r="C24" s="74" t="s">
        <v>65</v>
      </c>
      <c r="D24" s="73"/>
      <c r="E24" s="74" t="s">
        <v>65</v>
      </c>
      <c r="F24" s="73"/>
      <c r="G24" s="75"/>
    </row>
    <row r="25" spans="1:7" x14ac:dyDescent="0.25">
      <c r="A25" s="82" t="s">
        <v>66</v>
      </c>
      <c r="B25" s="110"/>
      <c r="C25" s="83" t="s">
        <v>66</v>
      </c>
      <c r="E25" s="83" t="s">
        <v>66</v>
      </c>
      <c r="G25" s="70"/>
    </row>
    <row r="26" spans="1:7" x14ac:dyDescent="0.25">
      <c r="A26" s="82"/>
      <c r="B26" s="180" t="s">
        <v>135</v>
      </c>
      <c r="C26" s="83" t="s">
        <v>67</v>
      </c>
      <c r="E26" s="83" t="s">
        <v>68</v>
      </c>
      <c r="G26" s="70"/>
    </row>
    <row r="27" spans="1:7" x14ac:dyDescent="0.25">
      <c r="A27" s="82"/>
      <c r="C27" s="83"/>
      <c r="E27" s="83"/>
      <c r="G27" s="70"/>
    </row>
    <row r="28" spans="1:7" ht="97.5" customHeight="1" x14ac:dyDescent="0.25">
      <c r="A28" s="82"/>
      <c r="C28" s="83"/>
      <c r="E28" s="83"/>
      <c r="G28" s="70"/>
    </row>
    <row r="29" spans="1:7" x14ac:dyDescent="0.25">
      <c r="A29" s="71" t="s">
        <v>69</v>
      </c>
      <c r="B29" s="73"/>
      <c r="C29" s="111">
        <v>15</v>
      </c>
      <c r="D29" s="73" t="s">
        <v>70</v>
      </c>
      <c r="E29" s="74"/>
      <c r="F29" s="112">
        <f>C22*0</f>
        <v>0</v>
      </c>
      <c r="G29" s="75"/>
    </row>
    <row r="30" spans="1:7" x14ac:dyDescent="0.25">
      <c r="A30" s="71" t="s">
        <v>71</v>
      </c>
      <c r="B30" s="73"/>
      <c r="C30" s="111">
        <v>15</v>
      </c>
      <c r="D30" s="73" t="s">
        <v>70</v>
      </c>
      <c r="E30" s="74"/>
      <c r="F30" s="113">
        <f>F29*0.05</f>
        <v>0</v>
      </c>
      <c r="G30" s="81"/>
    </row>
    <row r="31" spans="1:7" x14ac:dyDescent="0.25">
      <c r="A31" s="71" t="s">
        <v>69</v>
      </c>
      <c r="B31" s="73"/>
      <c r="C31" s="111">
        <v>21</v>
      </c>
      <c r="D31" s="73" t="s">
        <v>70</v>
      </c>
      <c r="E31" s="74"/>
      <c r="F31" s="112">
        <f>C22*1</f>
        <v>0</v>
      </c>
      <c r="G31" s="75"/>
    </row>
    <row r="32" spans="1:7" x14ac:dyDescent="0.25">
      <c r="A32" s="71" t="s">
        <v>71</v>
      </c>
      <c r="B32" s="73"/>
      <c r="C32" s="111">
        <v>21</v>
      </c>
      <c r="D32" s="73" t="s">
        <v>70</v>
      </c>
      <c r="E32" s="74"/>
      <c r="F32" s="113">
        <f>ROUND(PRODUCT(F31,C32/100),1)</f>
        <v>0</v>
      </c>
      <c r="G32" s="81"/>
    </row>
    <row r="33" spans="1:8" s="119" customFormat="1" ht="19.5" customHeight="1" thickBot="1" x14ac:dyDescent="0.35">
      <c r="A33" s="114" t="s">
        <v>72</v>
      </c>
      <c r="B33" s="115"/>
      <c r="C33" s="115"/>
      <c r="D33" s="115"/>
      <c r="E33" s="116"/>
      <c r="F33" s="117">
        <f>CEILING(SUM(F29:F32),1)</f>
        <v>0</v>
      </c>
      <c r="G33" s="118"/>
    </row>
    <row r="35" spans="1:8" x14ac:dyDescent="0.25">
      <c r="A35" t="s">
        <v>73</v>
      </c>
      <c r="H35" t="s">
        <v>74</v>
      </c>
    </row>
    <row r="36" spans="1:8" ht="14.25" customHeight="1" x14ac:dyDescent="0.25">
      <c r="B36" s="190"/>
      <c r="C36" s="190"/>
      <c r="D36" s="190"/>
      <c r="E36" s="190"/>
      <c r="F36" s="190"/>
      <c r="G36" s="190"/>
      <c r="H36" t="s">
        <v>74</v>
      </c>
    </row>
    <row r="37" spans="1:8" ht="12.75" customHeight="1" x14ac:dyDescent="0.25">
      <c r="A37" s="120"/>
      <c r="B37" s="190"/>
      <c r="C37" s="190"/>
      <c r="D37" s="190"/>
      <c r="E37" s="190"/>
      <c r="F37" s="190"/>
      <c r="G37" s="190"/>
      <c r="H37" t="s">
        <v>74</v>
      </c>
    </row>
    <row r="38" spans="1:8" x14ac:dyDescent="0.25">
      <c r="A38" s="120"/>
      <c r="B38" s="190"/>
      <c r="C38" s="190"/>
      <c r="D38" s="190"/>
      <c r="E38" s="190"/>
      <c r="F38" s="190"/>
      <c r="G38" s="190"/>
      <c r="H38" t="s">
        <v>74</v>
      </c>
    </row>
    <row r="39" spans="1:8" x14ac:dyDescent="0.25">
      <c r="A39" s="120"/>
      <c r="B39" s="190"/>
      <c r="C39" s="190"/>
      <c r="D39" s="190"/>
      <c r="E39" s="190"/>
      <c r="F39" s="190"/>
      <c r="G39" s="190"/>
      <c r="H39" t="s">
        <v>74</v>
      </c>
    </row>
    <row r="40" spans="1:8" x14ac:dyDescent="0.25">
      <c r="A40" s="120"/>
      <c r="B40" s="190"/>
      <c r="C40" s="190"/>
      <c r="D40" s="190"/>
      <c r="E40" s="190"/>
      <c r="F40" s="190"/>
      <c r="G40" s="190"/>
      <c r="H40" t="s">
        <v>74</v>
      </c>
    </row>
    <row r="41" spans="1:8" x14ac:dyDescent="0.25">
      <c r="A41" s="120"/>
      <c r="B41" s="190"/>
      <c r="C41" s="190"/>
      <c r="D41" s="190"/>
      <c r="E41" s="190"/>
      <c r="F41" s="190"/>
      <c r="G41" s="190"/>
      <c r="H41" t="s">
        <v>74</v>
      </c>
    </row>
    <row r="42" spans="1:8" x14ac:dyDescent="0.25">
      <c r="A42" s="120"/>
      <c r="B42" s="190"/>
      <c r="C42" s="190"/>
      <c r="D42" s="190"/>
      <c r="E42" s="190"/>
      <c r="F42" s="190"/>
      <c r="G42" s="190"/>
      <c r="H42" t="s">
        <v>74</v>
      </c>
    </row>
    <row r="43" spans="1:8" x14ac:dyDescent="0.25">
      <c r="A43" s="120"/>
      <c r="B43" s="190"/>
      <c r="C43" s="190"/>
      <c r="D43" s="190"/>
      <c r="E43" s="190"/>
      <c r="F43" s="190"/>
      <c r="G43" s="190"/>
      <c r="H43" t="s">
        <v>74</v>
      </c>
    </row>
    <row r="44" spans="1:8" x14ac:dyDescent="0.25">
      <c r="A44" s="120"/>
      <c r="B44" s="190"/>
      <c r="C44" s="190"/>
      <c r="D44" s="190"/>
      <c r="E44" s="190"/>
      <c r="F44" s="190"/>
      <c r="G44" s="190"/>
      <c r="H44" t="s">
        <v>74</v>
      </c>
    </row>
    <row r="45" spans="1:8" x14ac:dyDescent="0.25">
      <c r="B45" s="184"/>
      <c r="C45" s="184"/>
      <c r="D45" s="184"/>
      <c r="E45" s="184"/>
      <c r="F45" s="184"/>
      <c r="G45" s="184"/>
    </row>
    <row r="46" spans="1:8" x14ac:dyDescent="0.25">
      <c r="B46" s="184"/>
      <c r="C46" s="184"/>
      <c r="D46" s="184"/>
      <c r="E46" s="184"/>
      <c r="F46" s="184"/>
      <c r="G46" s="184"/>
    </row>
    <row r="47" spans="1:8" x14ac:dyDescent="0.25">
      <c r="B47" s="184"/>
      <c r="C47" s="184"/>
      <c r="D47" s="184"/>
      <c r="E47" s="184"/>
      <c r="F47" s="184"/>
      <c r="G47" s="184"/>
    </row>
    <row r="48" spans="1:8" x14ac:dyDescent="0.25">
      <c r="B48" s="184"/>
      <c r="C48" s="184"/>
      <c r="D48" s="184"/>
      <c r="E48" s="184"/>
      <c r="F48" s="184"/>
      <c r="G48" s="184"/>
    </row>
    <row r="49" spans="2:7" x14ac:dyDescent="0.25">
      <c r="B49" s="184"/>
      <c r="C49" s="184"/>
      <c r="D49" s="184"/>
      <c r="E49" s="184"/>
      <c r="F49" s="184"/>
      <c r="G49" s="184"/>
    </row>
    <row r="50" spans="2:7" x14ac:dyDescent="0.25">
      <c r="B50" s="184"/>
      <c r="C50" s="184"/>
      <c r="D50" s="184"/>
      <c r="E50" s="184"/>
      <c r="F50" s="184"/>
      <c r="G50" s="184"/>
    </row>
    <row r="51" spans="2:7" x14ac:dyDescent="0.25">
      <c r="B51" s="184"/>
      <c r="C51" s="184"/>
      <c r="D51" s="184"/>
      <c r="E51" s="184"/>
      <c r="F51" s="184"/>
      <c r="G51" s="184"/>
    </row>
    <row r="52" spans="2:7" x14ac:dyDescent="0.25">
      <c r="B52" s="184"/>
      <c r="C52" s="184"/>
      <c r="D52" s="184"/>
      <c r="E52" s="184"/>
      <c r="F52" s="184"/>
      <c r="G52" s="184"/>
    </row>
    <row r="53" spans="2:7" x14ac:dyDescent="0.25">
      <c r="B53" s="184"/>
      <c r="C53" s="184"/>
      <c r="D53" s="184"/>
      <c r="E53" s="184"/>
      <c r="F53" s="184"/>
      <c r="G53" s="184"/>
    </row>
    <row r="54" spans="2:7" x14ac:dyDescent="0.25">
      <c r="B54" s="184"/>
      <c r="C54" s="184"/>
      <c r="D54" s="184"/>
      <c r="E54" s="184"/>
      <c r="F54" s="184"/>
      <c r="G54" s="184"/>
    </row>
  </sheetData>
  <mergeCells count="16">
    <mergeCell ref="C4:E4"/>
    <mergeCell ref="B45:G45"/>
    <mergeCell ref="B46:G46"/>
    <mergeCell ref="B53:G53"/>
    <mergeCell ref="B54:G54"/>
    <mergeCell ref="B47:G47"/>
    <mergeCell ref="B48:G48"/>
    <mergeCell ref="B49:G49"/>
    <mergeCell ref="B50:G50"/>
    <mergeCell ref="B51:G51"/>
    <mergeCell ref="B52:G52"/>
    <mergeCell ref="C6:E6"/>
    <mergeCell ref="C7:D7"/>
    <mergeCell ref="C8:D8"/>
    <mergeCell ref="E11:G11"/>
    <mergeCell ref="B36:G44"/>
  </mergeCells>
  <pageMargins left="0.70866141732283472" right="0.70866141732283472" top="0.78740157480314965" bottom="0.78740157480314965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8"/>
  <sheetViews>
    <sheetView tabSelected="1" topLeftCell="A60" zoomScaleNormal="100" zoomScaleSheetLayoutView="70" workbookViewId="0">
      <selection activeCell="M71" sqref="M71"/>
    </sheetView>
  </sheetViews>
  <sheetFormatPr defaultColWidth="9.5546875" defaultRowHeight="13.2" x14ac:dyDescent="0.25"/>
  <cols>
    <col min="1" max="1" width="6.6640625" style="33" customWidth="1"/>
    <col min="2" max="2" width="9.5546875" style="33" customWidth="1"/>
    <col min="3" max="3" width="12" style="33" customWidth="1"/>
    <col min="4" max="4" width="17" style="7" customWidth="1"/>
    <col min="5" max="5" width="73.109375" style="7" customWidth="1"/>
    <col min="6" max="6" width="12" style="33" customWidth="1"/>
    <col min="7" max="7" width="5.5546875" style="33" customWidth="1"/>
    <col min="8" max="8" width="6.88671875" style="33" customWidth="1"/>
    <col min="9" max="9" width="10.44140625" style="34" customWidth="1"/>
    <col min="10" max="10" width="18.6640625" style="34" customWidth="1"/>
    <col min="11" max="16384" width="9.5546875" style="7"/>
  </cols>
  <sheetData>
    <row r="1" spans="1:12" s="13" customFormat="1" ht="24" customHeight="1" x14ac:dyDescent="0.25">
      <c r="A1" s="191" t="s">
        <v>23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2" s="13" customFormat="1" ht="13.8" thickBot="1" x14ac:dyDescent="0.3">
      <c r="A2" s="14"/>
      <c r="B2" s="14"/>
      <c r="C2" s="14"/>
      <c r="E2" s="15"/>
      <c r="F2" s="16"/>
      <c r="G2" s="16"/>
      <c r="H2" s="16"/>
      <c r="I2" s="17"/>
      <c r="J2" s="17"/>
    </row>
    <row r="3" spans="1:12" s="13" customFormat="1" ht="23.25" customHeight="1" thickTop="1" x14ac:dyDescent="0.25">
      <c r="A3" s="192" t="s">
        <v>21</v>
      </c>
      <c r="B3" s="193"/>
      <c r="C3" s="193"/>
      <c r="D3" s="193"/>
      <c r="E3" s="148" t="s">
        <v>130</v>
      </c>
      <c r="F3" s="54"/>
      <c r="G3" s="18"/>
      <c r="H3" s="61"/>
      <c r="I3" s="147"/>
      <c r="J3" s="19"/>
    </row>
    <row r="4" spans="1:12" s="13" customFormat="1" ht="23.25" customHeight="1" x14ac:dyDescent="0.25">
      <c r="A4" s="196" t="s">
        <v>108</v>
      </c>
      <c r="B4" s="197"/>
      <c r="C4" s="197"/>
      <c r="D4" s="197"/>
      <c r="E4" s="150" t="s">
        <v>131</v>
      </c>
      <c r="F4" s="56"/>
      <c r="G4" s="138"/>
      <c r="H4" s="151"/>
      <c r="I4" s="152"/>
      <c r="J4" s="153"/>
    </row>
    <row r="5" spans="1:12" s="13" customFormat="1" ht="23.25" customHeight="1" thickBot="1" x14ac:dyDescent="0.3">
      <c r="A5" s="194" t="s">
        <v>22</v>
      </c>
      <c r="B5" s="195"/>
      <c r="C5" s="195"/>
      <c r="D5" s="195"/>
      <c r="E5" s="157" t="s">
        <v>115</v>
      </c>
      <c r="F5" s="55"/>
      <c r="G5" s="20"/>
      <c r="H5" s="154"/>
      <c r="I5" s="155"/>
      <c r="J5" s="156"/>
    </row>
    <row r="6" spans="1:12" s="13" customFormat="1" ht="13.8" thickTop="1" x14ac:dyDescent="0.25">
      <c r="A6" s="21"/>
      <c r="B6" s="21"/>
      <c r="C6" s="21"/>
      <c r="D6" s="21"/>
      <c r="E6" s="22"/>
      <c r="F6" s="56"/>
      <c r="G6" s="14"/>
      <c r="H6" s="23"/>
      <c r="I6" s="23"/>
      <c r="J6" s="23"/>
    </row>
    <row r="7" spans="1:12" s="13" customFormat="1" x14ac:dyDescent="0.25">
      <c r="A7" s="21"/>
      <c r="B7" s="21"/>
      <c r="C7" s="21"/>
      <c r="D7" s="21"/>
      <c r="E7" s="22"/>
      <c r="F7" s="56"/>
      <c r="G7" s="14"/>
      <c r="H7" s="23"/>
      <c r="I7" s="24"/>
      <c r="J7" s="24"/>
    </row>
    <row r="8" spans="1:12" s="13" customFormat="1" ht="24.6" thickBot="1" x14ac:dyDescent="0.3">
      <c r="A8" s="158" t="s">
        <v>3</v>
      </c>
      <c r="B8" s="159" t="s">
        <v>85</v>
      </c>
      <c r="C8" s="160" t="s">
        <v>86</v>
      </c>
      <c r="D8" s="161" t="s">
        <v>19</v>
      </c>
      <c r="E8" s="162" t="s">
        <v>4</v>
      </c>
      <c r="F8" s="162" t="s">
        <v>26</v>
      </c>
      <c r="G8" s="162" t="s">
        <v>5</v>
      </c>
      <c r="H8" s="163" t="s">
        <v>75</v>
      </c>
      <c r="I8" s="164" t="s">
        <v>6</v>
      </c>
      <c r="J8" s="165" t="s">
        <v>7</v>
      </c>
    </row>
    <row r="9" spans="1:12" ht="19.5" customHeight="1" x14ac:dyDescent="0.25">
      <c r="A9" s="132" t="s">
        <v>12</v>
      </c>
      <c r="B9" s="129"/>
      <c r="C9" s="132"/>
      <c r="D9" s="25"/>
      <c r="E9" s="5" t="s">
        <v>0</v>
      </c>
      <c r="F9" s="57"/>
      <c r="G9" s="6"/>
      <c r="H9" s="6"/>
      <c r="I9" s="26"/>
      <c r="J9" s="166"/>
    </row>
    <row r="10" spans="1:12" ht="13.8" x14ac:dyDescent="0.25">
      <c r="A10" s="133"/>
      <c r="B10" s="130"/>
      <c r="C10" s="133"/>
      <c r="D10" s="121"/>
      <c r="E10" s="128" t="s">
        <v>132</v>
      </c>
      <c r="F10" s="122"/>
      <c r="G10" s="123"/>
      <c r="H10" s="123"/>
      <c r="I10" s="124"/>
      <c r="J10" s="167"/>
      <c r="K10" s="13"/>
      <c r="L10" s="13"/>
    </row>
    <row r="11" spans="1:12" ht="45" customHeight="1" x14ac:dyDescent="0.25">
      <c r="A11" s="2">
        <v>1</v>
      </c>
      <c r="B11" s="126" t="s">
        <v>87</v>
      </c>
      <c r="C11" s="134" t="s">
        <v>88</v>
      </c>
      <c r="D11" s="1"/>
      <c r="E11" s="179" t="s">
        <v>116</v>
      </c>
      <c r="F11" s="29"/>
      <c r="G11" s="29" t="s">
        <v>2</v>
      </c>
      <c r="H11" s="29">
        <v>1</v>
      </c>
      <c r="I11" s="30">
        <v>0</v>
      </c>
      <c r="J11" s="169">
        <f t="shared" ref="J11:J17" si="0">I11*H11</f>
        <v>0</v>
      </c>
    </row>
    <row r="12" spans="1:12" ht="30" customHeight="1" x14ac:dyDescent="0.25">
      <c r="A12" s="2">
        <f t="shared" ref="A12:A17" si="1">A11+1</f>
        <v>2</v>
      </c>
      <c r="B12" s="126" t="s">
        <v>87</v>
      </c>
      <c r="C12" s="134" t="s">
        <v>88</v>
      </c>
      <c r="D12" s="1"/>
      <c r="E12" s="136" t="s">
        <v>117</v>
      </c>
      <c r="F12" s="2"/>
      <c r="G12" s="2" t="s">
        <v>2</v>
      </c>
      <c r="H12" s="126">
        <v>1</v>
      </c>
      <c r="I12" s="4">
        <v>0</v>
      </c>
      <c r="J12" s="169">
        <f t="shared" si="0"/>
        <v>0</v>
      </c>
      <c r="K12" s="13"/>
      <c r="L12" s="13"/>
    </row>
    <row r="13" spans="1:12" ht="18" customHeight="1" x14ac:dyDescent="0.25">
      <c r="A13" s="2">
        <f t="shared" si="1"/>
        <v>3</v>
      </c>
      <c r="B13" s="126" t="s">
        <v>87</v>
      </c>
      <c r="C13" s="134" t="s">
        <v>88</v>
      </c>
      <c r="D13" s="1"/>
      <c r="E13" s="31" t="s">
        <v>118</v>
      </c>
      <c r="F13" s="3"/>
      <c r="G13" s="2" t="s">
        <v>2</v>
      </c>
      <c r="H13" s="126">
        <v>1</v>
      </c>
      <c r="I13" s="4">
        <v>0</v>
      </c>
      <c r="J13" s="169">
        <f t="shared" si="0"/>
        <v>0</v>
      </c>
    </row>
    <row r="14" spans="1:12" ht="18" customHeight="1" x14ac:dyDescent="0.25">
      <c r="A14" s="2">
        <f t="shared" si="1"/>
        <v>4</v>
      </c>
      <c r="B14" s="126" t="s">
        <v>87</v>
      </c>
      <c r="C14" s="134" t="s">
        <v>88</v>
      </c>
      <c r="D14" s="1"/>
      <c r="E14" s="31" t="s">
        <v>119</v>
      </c>
      <c r="F14" s="3"/>
      <c r="G14" s="2" t="s">
        <v>2</v>
      </c>
      <c r="H14" s="126">
        <v>1</v>
      </c>
      <c r="I14" s="4">
        <v>0</v>
      </c>
      <c r="J14" s="169">
        <f t="shared" si="0"/>
        <v>0</v>
      </c>
      <c r="K14" s="13"/>
      <c r="L14" s="13"/>
    </row>
    <row r="15" spans="1:12" ht="18" customHeight="1" x14ac:dyDescent="0.25">
      <c r="A15" s="2">
        <f t="shared" si="1"/>
        <v>5</v>
      </c>
      <c r="B15" s="126" t="s">
        <v>87</v>
      </c>
      <c r="C15" s="134" t="s">
        <v>88</v>
      </c>
      <c r="D15" s="1"/>
      <c r="E15" s="31" t="s">
        <v>126</v>
      </c>
      <c r="F15" s="3"/>
      <c r="G15" s="2" t="s">
        <v>2</v>
      </c>
      <c r="H15" s="126">
        <v>1</v>
      </c>
      <c r="I15" s="4">
        <v>0</v>
      </c>
      <c r="J15" s="169">
        <f t="shared" si="0"/>
        <v>0</v>
      </c>
    </row>
    <row r="16" spans="1:12" ht="18" customHeight="1" x14ac:dyDescent="0.25">
      <c r="A16" s="2">
        <f t="shared" si="1"/>
        <v>6</v>
      </c>
      <c r="B16" s="126" t="s">
        <v>87</v>
      </c>
      <c r="C16" s="134" t="s">
        <v>88</v>
      </c>
      <c r="D16" s="1"/>
      <c r="E16" s="31" t="s">
        <v>125</v>
      </c>
      <c r="F16" s="3"/>
      <c r="G16" s="2" t="s">
        <v>2</v>
      </c>
      <c r="H16" s="126">
        <v>1</v>
      </c>
      <c r="I16" s="4">
        <v>0</v>
      </c>
      <c r="J16" s="169">
        <f t="shared" si="0"/>
        <v>0</v>
      </c>
      <c r="K16" s="13"/>
      <c r="L16" s="13"/>
    </row>
    <row r="17" spans="1:10" ht="18" customHeight="1" x14ac:dyDescent="0.25">
      <c r="A17" s="2">
        <f t="shared" si="1"/>
        <v>7</v>
      </c>
      <c r="B17" s="126" t="s">
        <v>87</v>
      </c>
      <c r="C17" s="134" t="s">
        <v>88</v>
      </c>
      <c r="D17" s="1"/>
      <c r="E17" s="31" t="s">
        <v>123</v>
      </c>
      <c r="F17" s="3"/>
      <c r="G17" s="32" t="s">
        <v>124</v>
      </c>
      <c r="H17" s="1">
        <v>40</v>
      </c>
      <c r="I17" s="4">
        <v>0</v>
      </c>
      <c r="J17" s="169">
        <f t="shared" si="0"/>
        <v>0</v>
      </c>
    </row>
    <row r="18" spans="1:10" ht="19.5" customHeight="1" thickBot="1" x14ac:dyDescent="0.3">
      <c r="A18" s="27"/>
      <c r="B18" s="131"/>
      <c r="C18" s="27"/>
      <c r="D18" s="27"/>
      <c r="E18" s="10" t="str">
        <f>E9</f>
        <v>Řídící systém</v>
      </c>
      <c r="F18" s="9"/>
      <c r="G18" s="9"/>
      <c r="H18" s="9"/>
      <c r="I18" s="145"/>
      <c r="J18" s="170">
        <f>SUM(J10:J17)</f>
        <v>0</v>
      </c>
    </row>
    <row r="19" spans="1:10" ht="19.5" customHeight="1" x14ac:dyDescent="0.25">
      <c r="A19" s="132" t="s">
        <v>12</v>
      </c>
      <c r="B19" s="129"/>
      <c r="C19" s="132"/>
      <c r="D19" s="25"/>
      <c r="E19" s="28" t="s">
        <v>17</v>
      </c>
      <c r="F19" s="57"/>
      <c r="G19" s="6"/>
      <c r="H19" s="6"/>
      <c r="I19" s="26"/>
      <c r="J19" s="166"/>
    </row>
    <row r="20" spans="1:10" ht="19.5" customHeight="1" x14ac:dyDescent="0.25">
      <c r="A20" s="2">
        <v>8</v>
      </c>
      <c r="B20" s="126" t="s">
        <v>87</v>
      </c>
      <c r="C20" s="134" t="s">
        <v>91</v>
      </c>
      <c r="D20" s="1"/>
      <c r="E20" s="8" t="s">
        <v>127</v>
      </c>
      <c r="F20" s="29"/>
      <c r="G20" s="29" t="s">
        <v>2</v>
      </c>
      <c r="H20" s="29">
        <v>3</v>
      </c>
      <c r="I20" s="30">
        <v>0</v>
      </c>
      <c r="J20" s="169">
        <f t="shared" ref="J20:J25" si="2">I20*H20</f>
        <v>0</v>
      </c>
    </row>
    <row r="21" spans="1:10" ht="19.5" customHeight="1" x14ac:dyDescent="0.25">
      <c r="A21" s="2">
        <f t="shared" ref="A21:A25" si="3">A20+1</f>
        <v>9</v>
      </c>
      <c r="B21" s="126" t="s">
        <v>87</v>
      </c>
      <c r="C21" s="134" t="s">
        <v>91</v>
      </c>
      <c r="D21" s="1"/>
      <c r="E21" s="8" t="s">
        <v>121</v>
      </c>
      <c r="F21" s="29"/>
      <c r="G21" s="29" t="s">
        <v>2</v>
      </c>
      <c r="H21" s="29">
        <v>1</v>
      </c>
      <c r="I21" s="30">
        <v>0</v>
      </c>
      <c r="J21" s="169">
        <f t="shared" ref="J21" si="4">I21*H21</f>
        <v>0</v>
      </c>
    </row>
    <row r="22" spans="1:10" ht="30" customHeight="1" x14ac:dyDescent="0.25">
      <c r="A22" s="2">
        <f t="shared" si="3"/>
        <v>10</v>
      </c>
      <c r="B22" s="126" t="s">
        <v>87</v>
      </c>
      <c r="C22" s="134" t="s">
        <v>91</v>
      </c>
      <c r="D22" s="1"/>
      <c r="E22" s="8" t="s">
        <v>120</v>
      </c>
      <c r="F22" s="29"/>
      <c r="G22" s="29" t="s">
        <v>2</v>
      </c>
      <c r="H22" s="29">
        <v>2</v>
      </c>
      <c r="I22" s="30">
        <v>0</v>
      </c>
      <c r="J22" s="169">
        <f t="shared" si="2"/>
        <v>0</v>
      </c>
    </row>
    <row r="23" spans="1:10" ht="28.5" customHeight="1" x14ac:dyDescent="0.25">
      <c r="A23" s="2">
        <f t="shared" si="3"/>
        <v>11</v>
      </c>
      <c r="B23" s="126" t="s">
        <v>87</v>
      </c>
      <c r="C23" s="134" t="s">
        <v>105</v>
      </c>
      <c r="D23" s="2"/>
      <c r="E23" s="125" t="s">
        <v>106</v>
      </c>
      <c r="F23" s="2"/>
      <c r="G23" s="2" t="s">
        <v>2</v>
      </c>
      <c r="H23" s="126">
        <v>1</v>
      </c>
      <c r="I23" s="127">
        <v>0</v>
      </c>
      <c r="J23" s="171">
        <f t="shared" ref="J23" si="5">I23*H23</f>
        <v>0</v>
      </c>
    </row>
    <row r="24" spans="1:10" ht="29.25" customHeight="1" x14ac:dyDescent="0.25">
      <c r="A24" s="2">
        <f t="shared" si="3"/>
        <v>12</v>
      </c>
      <c r="B24" s="126" t="s">
        <v>87</v>
      </c>
      <c r="C24" s="134" t="s">
        <v>95</v>
      </c>
      <c r="D24" s="1"/>
      <c r="E24" s="149" t="s">
        <v>80</v>
      </c>
      <c r="F24" s="3"/>
      <c r="G24" s="32" t="s">
        <v>2</v>
      </c>
      <c r="H24" s="1">
        <v>4</v>
      </c>
      <c r="I24" s="4">
        <v>0</v>
      </c>
      <c r="J24" s="169">
        <f t="shared" si="2"/>
        <v>0</v>
      </c>
    </row>
    <row r="25" spans="1:10" ht="30" customHeight="1" x14ac:dyDescent="0.25">
      <c r="A25" s="2">
        <f t="shared" si="3"/>
        <v>13</v>
      </c>
      <c r="B25" s="126" t="s">
        <v>87</v>
      </c>
      <c r="C25" s="134" t="s">
        <v>96</v>
      </c>
      <c r="D25" s="1"/>
      <c r="E25" s="149" t="s">
        <v>104</v>
      </c>
      <c r="F25" s="3"/>
      <c r="G25" s="32" t="s">
        <v>2</v>
      </c>
      <c r="H25" s="1">
        <v>1</v>
      </c>
      <c r="I25" s="4">
        <v>0</v>
      </c>
      <c r="J25" s="169">
        <f t="shared" si="2"/>
        <v>0</v>
      </c>
    </row>
    <row r="26" spans="1:10" ht="19.5" customHeight="1" thickBot="1" x14ac:dyDescent="0.3">
      <c r="A26" s="27"/>
      <c r="B26" s="131"/>
      <c r="C26" s="27"/>
      <c r="D26" s="27"/>
      <c r="E26" s="10" t="str">
        <f>E19</f>
        <v>Polní instrumentace</v>
      </c>
      <c r="F26" s="9"/>
      <c r="G26" s="9"/>
      <c r="H26" s="9"/>
      <c r="I26" s="145"/>
      <c r="J26" s="170">
        <f>SUM(J20:J25)</f>
        <v>0</v>
      </c>
    </row>
    <row r="27" spans="1:10" ht="32.25" customHeight="1" x14ac:dyDescent="0.25">
      <c r="A27" s="138"/>
      <c r="B27" s="137"/>
      <c r="C27" s="138"/>
      <c r="D27" s="138"/>
      <c r="E27" s="5" t="s">
        <v>122</v>
      </c>
      <c r="F27" s="140"/>
      <c r="G27" s="139"/>
      <c r="H27" s="141"/>
      <c r="I27" s="142"/>
      <c r="J27" s="172"/>
    </row>
    <row r="28" spans="1:10" ht="34.5" customHeight="1" x14ac:dyDescent="0.25">
      <c r="A28" s="2">
        <v>14</v>
      </c>
      <c r="B28" s="126" t="s">
        <v>87</v>
      </c>
      <c r="C28" s="134" t="s">
        <v>101</v>
      </c>
      <c r="D28" s="138"/>
      <c r="E28" s="125" t="s">
        <v>102</v>
      </c>
      <c r="F28" s="2"/>
      <c r="G28" s="2" t="s">
        <v>107</v>
      </c>
      <c r="H28" s="126">
        <v>40</v>
      </c>
      <c r="I28" s="127">
        <v>0</v>
      </c>
      <c r="J28" s="171">
        <f>I28*H28</f>
        <v>0</v>
      </c>
    </row>
    <row r="29" spans="1:10" ht="19.5" customHeight="1" x14ac:dyDescent="0.25">
      <c r="A29" s="2">
        <f t="shared" ref="A29" si="6">A28+1</f>
        <v>15</v>
      </c>
      <c r="B29" s="126" t="s">
        <v>87</v>
      </c>
      <c r="C29" s="134" t="s">
        <v>101</v>
      </c>
      <c r="D29" s="1"/>
      <c r="E29" s="8" t="s">
        <v>100</v>
      </c>
      <c r="F29" s="29"/>
      <c r="G29" s="29" t="s">
        <v>2</v>
      </c>
      <c r="H29" s="29">
        <v>1</v>
      </c>
      <c r="I29" s="30">
        <v>0</v>
      </c>
      <c r="J29" s="169">
        <f t="shared" ref="J29" si="7">I29*H29</f>
        <v>0</v>
      </c>
    </row>
    <row r="30" spans="1:10" ht="19.5" customHeight="1" thickBot="1" x14ac:dyDescent="0.3">
      <c r="A30" s="2"/>
      <c r="B30" s="137"/>
      <c r="C30" s="138"/>
      <c r="D30" s="138"/>
      <c r="E30" s="10" t="str">
        <f>E27</f>
        <v>Dispečerské pracoviště - doplnění</v>
      </c>
      <c r="F30" s="143"/>
      <c r="G30" s="143"/>
      <c r="H30" s="144"/>
      <c r="I30" s="146"/>
      <c r="J30" s="170">
        <f>SUM(J28:J29)</f>
        <v>0</v>
      </c>
    </row>
    <row r="31" spans="1:10" ht="30.75" customHeight="1" x14ac:dyDescent="0.25">
      <c r="A31" s="132" t="s">
        <v>12</v>
      </c>
      <c r="B31" s="129"/>
      <c r="C31" s="132"/>
      <c r="D31" s="25"/>
      <c r="E31" s="28" t="s">
        <v>8</v>
      </c>
      <c r="F31" s="57"/>
      <c r="G31" s="6"/>
      <c r="H31" s="6"/>
      <c r="I31" s="26"/>
      <c r="J31" s="166"/>
    </row>
    <row r="32" spans="1:10" ht="30.75" customHeight="1" x14ac:dyDescent="0.25">
      <c r="A32" s="1">
        <v>16</v>
      </c>
      <c r="B32" s="126" t="s">
        <v>87</v>
      </c>
      <c r="C32" s="134" t="s">
        <v>97</v>
      </c>
      <c r="D32" s="1" t="s">
        <v>133</v>
      </c>
      <c r="E32" s="12" t="s">
        <v>134</v>
      </c>
      <c r="F32" s="1"/>
      <c r="G32" s="1" t="s">
        <v>2</v>
      </c>
      <c r="H32" s="1">
        <v>1</v>
      </c>
      <c r="I32" s="4">
        <v>0</v>
      </c>
      <c r="J32" s="168">
        <f t="shared" ref="J32" si="8">I32*H32</f>
        <v>0</v>
      </c>
    </row>
    <row r="33" spans="1:10" ht="19.5" customHeight="1" thickBot="1" x14ac:dyDescent="0.3">
      <c r="A33" s="9"/>
      <c r="B33" s="10"/>
      <c r="C33" s="9"/>
      <c r="D33" s="9"/>
      <c r="E33" s="10" t="str">
        <f>E31</f>
        <v>Rozváděče</v>
      </c>
      <c r="F33" s="9"/>
      <c r="G33" s="9"/>
      <c r="H33" s="9"/>
      <c r="I33" s="145"/>
      <c r="J33" s="170">
        <f>SUM(J32:J32)</f>
        <v>0</v>
      </c>
    </row>
    <row r="34" spans="1:10" ht="19.5" customHeight="1" x14ac:dyDescent="0.25">
      <c r="A34" s="132" t="s">
        <v>12</v>
      </c>
      <c r="B34" s="129"/>
      <c r="C34" s="132"/>
      <c r="D34" s="25"/>
      <c r="E34" s="28" t="s">
        <v>9</v>
      </c>
      <c r="F34" s="57"/>
      <c r="G34" s="6"/>
      <c r="H34" s="6"/>
      <c r="I34" s="26"/>
      <c r="J34" s="166"/>
    </row>
    <row r="35" spans="1:10" ht="19.5" customHeight="1" x14ac:dyDescent="0.25">
      <c r="A35" s="2">
        <v>17</v>
      </c>
      <c r="B35" s="126" t="s">
        <v>87</v>
      </c>
      <c r="C35" s="134" t="s">
        <v>92</v>
      </c>
      <c r="D35" s="2"/>
      <c r="E35" s="127" t="s">
        <v>76</v>
      </c>
      <c r="F35" s="2"/>
      <c r="G35" s="2" t="s">
        <v>1</v>
      </c>
      <c r="H35" s="126">
        <v>30</v>
      </c>
      <c r="I35" s="127">
        <v>0</v>
      </c>
      <c r="J35" s="171">
        <f t="shared" ref="J35:J44" si="9">I35*H35</f>
        <v>0</v>
      </c>
    </row>
    <row r="36" spans="1:10" ht="19.5" customHeight="1" x14ac:dyDescent="0.25">
      <c r="A36" s="2">
        <f>A35+1</f>
        <v>18</v>
      </c>
      <c r="B36" s="126" t="s">
        <v>87</v>
      </c>
      <c r="C36" s="134" t="s">
        <v>92</v>
      </c>
      <c r="D36" s="2"/>
      <c r="E36" s="127" t="s">
        <v>77</v>
      </c>
      <c r="F36" s="2"/>
      <c r="G36" s="2" t="s">
        <v>1</v>
      </c>
      <c r="H36" s="126">
        <v>5</v>
      </c>
      <c r="I36" s="127">
        <v>0</v>
      </c>
      <c r="J36" s="171">
        <f t="shared" si="9"/>
        <v>0</v>
      </c>
    </row>
    <row r="37" spans="1:10" ht="19.5" customHeight="1" x14ac:dyDescent="0.25">
      <c r="A37" s="2">
        <f t="shared" ref="A37:A45" si="10">A36+1</f>
        <v>19</v>
      </c>
      <c r="B37" s="126" t="s">
        <v>87</v>
      </c>
      <c r="C37" s="134" t="s">
        <v>92</v>
      </c>
      <c r="D37" s="2"/>
      <c r="E37" s="127" t="s">
        <v>109</v>
      </c>
      <c r="F37" s="2"/>
      <c r="G37" s="2" t="s">
        <v>1</v>
      </c>
      <c r="H37" s="126">
        <v>25</v>
      </c>
      <c r="I37" s="127">
        <v>0</v>
      </c>
      <c r="J37" s="171">
        <f t="shared" ref="J37" si="11">I37*H37</f>
        <v>0</v>
      </c>
    </row>
    <row r="38" spans="1:10" ht="19.5" customHeight="1" x14ac:dyDescent="0.25">
      <c r="A38" s="2">
        <f t="shared" si="10"/>
        <v>20</v>
      </c>
      <c r="B38" s="126" t="s">
        <v>87</v>
      </c>
      <c r="C38" s="134" t="s">
        <v>92</v>
      </c>
      <c r="D38" s="2"/>
      <c r="E38" s="127" t="s">
        <v>110</v>
      </c>
      <c r="F38" s="2"/>
      <c r="G38" s="2" t="s">
        <v>1</v>
      </c>
      <c r="H38" s="126">
        <v>2</v>
      </c>
      <c r="I38" s="127">
        <v>0</v>
      </c>
      <c r="J38" s="171">
        <f t="shared" si="9"/>
        <v>0</v>
      </c>
    </row>
    <row r="39" spans="1:10" ht="19.5" customHeight="1" x14ac:dyDescent="0.25">
      <c r="A39" s="2">
        <f t="shared" si="10"/>
        <v>21</v>
      </c>
      <c r="B39" s="126" t="s">
        <v>87</v>
      </c>
      <c r="C39" s="134" t="s">
        <v>92</v>
      </c>
      <c r="D39" s="2"/>
      <c r="E39" s="127" t="s">
        <v>98</v>
      </c>
      <c r="F39" s="2"/>
      <c r="G39" s="2" t="s">
        <v>1</v>
      </c>
      <c r="H39" s="126">
        <v>65</v>
      </c>
      <c r="I39" s="127">
        <v>0</v>
      </c>
      <c r="J39" s="171">
        <f t="shared" si="9"/>
        <v>0</v>
      </c>
    </row>
    <row r="40" spans="1:10" ht="19.5" customHeight="1" x14ac:dyDescent="0.25">
      <c r="A40" s="2">
        <f t="shared" si="10"/>
        <v>22</v>
      </c>
      <c r="B40" s="126" t="s">
        <v>87</v>
      </c>
      <c r="C40" s="134" t="s">
        <v>92</v>
      </c>
      <c r="D40" s="2"/>
      <c r="E40" s="127" t="s">
        <v>112</v>
      </c>
      <c r="F40" s="2"/>
      <c r="G40" s="2" t="s">
        <v>1</v>
      </c>
      <c r="H40" s="126">
        <v>265</v>
      </c>
      <c r="I40" s="127">
        <v>0</v>
      </c>
      <c r="J40" s="171">
        <f t="shared" ref="J40" si="12">I40*H40</f>
        <v>0</v>
      </c>
    </row>
    <row r="41" spans="1:10" ht="19.5" customHeight="1" x14ac:dyDescent="0.25">
      <c r="A41" s="2">
        <f t="shared" si="10"/>
        <v>23</v>
      </c>
      <c r="B41" s="126" t="s">
        <v>87</v>
      </c>
      <c r="C41" s="134" t="s">
        <v>92</v>
      </c>
      <c r="D41" s="2"/>
      <c r="E41" s="127" t="s">
        <v>113</v>
      </c>
      <c r="F41" s="2"/>
      <c r="G41" s="2" t="s">
        <v>1</v>
      </c>
      <c r="H41" s="126">
        <v>320</v>
      </c>
      <c r="I41" s="127">
        <v>0</v>
      </c>
      <c r="J41" s="171">
        <f>I41*H41</f>
        <v>0</v>
      </c>
    </row>
    <row r="42" spans="1:10" ht="19.5" customHeight="1" x14ac:dyDescent="0.25">
      <c r="A42" s="2">
        <f t="shared" si="10"/>
        <v>24</v>
      </c>
      <c r="B42" s="126" t="s">
        <v>87</v>
      </c>
      <c r="C42" s="134" t="s">
        <v>92</v>
      </c>
      <c r="D42" s="2"/>
      <c r="E42" s="127" t="s">
        <v>78</v>
      </c>
      <c r="F42" s="2"/>
      <c r="G42" s="1" t="s">
        <v>2</v>
      </c>
      <c r="H42" s="126">
        <v>1</v>
      </c>
      <c r="I42" s="127">
        <v>0</v>
      </c>
      <c r="J42" s="171">
        <f>I42*H42</f>
        <v>0</v>
      </c>
    </row>
    <row r="43" spans="1:10" ht="19.5" customHeight="1" x14ac:dyDescent="0.25">
      <c r="A43" s="2">
        <f t="shared" si="10"/>
        <v>25</v>
      </c>
      <c r="B43" s="126" t="s">
        <v>87</v>
      </c>
      <c r="C43" s="134" t="s">
        <v>92</v>
      </c>
      <c r="D43" s="2"/>
      <c r="E43" s="127" t="s">
        <v>129</v>
      </c>
      <c r="F43" s="2"/>
      <c r="G43" s="2" t="s">
        <v>2</v>
      </c>
      <c r="H43" s="126">
        <v>3</v>
      </c>
      <c r="I43" s="127">
        <v>0</v>
      </c>
      <c r="J43" s="171">
        <f t="shared" ref="J43" si="13">I43*H43</f>
        <v>0</v>
      </c>
    </row>
    <row r="44" spans="1:10" ht="19.5" customHeight="1" x14ac:dyDescent="0.25">
      <c r="A44" s="2">
        <f t="shared" si="10"/>
        <v>26</v>
      </c>
      <c r="B44" s="126" t="s">
        <v>87</v>
      </c>
      <c r="C44" s="134" t="s">
        <v>92</v>
      </c>
      <c r="D44" s="2"/>
      <c r="E44" s="127" t="s">
        <v>89</v>
      </c>
      <c r="F44" s="2"/>
      <c r="G44" s="2" t="s">
        <v>2</v>
      </c>
      <c r="H44" s="126">
        <v>2</v>
      </c>
      <c r="I44" s="127">
        <v>0</v>
      </c>
      <c r="J44" s="171">
        <f t="shared" si="9"/>
        <v>0</v>
      </c>
    </row>
    <row r="45" spans="1:10" ht="19.5" customHeight="1" x14ac:dyDescent="0.25">
      <c r="A45" s="2">
        <f t="shared" si="10"/>
        <v>27</v>
      </c>
      <c r="B45" s="126" t="s">
        <v>87</v>
      </c>
      <c r="C45" s="134" t="s">
        <v>92</v>
      </c>
      <c r="D45" s="1"/>
      <c r="E45" s="8" t="s">
        <v>111</v>
      </c>
      <c r="F45" s="1"/>
      <c r="G45" s="2" t="s">
        <v>2</v>
      </c>
      <c r="H45" s="1">
        <v>1</v>
      </c>
      <c r="I45" s="30">
        <v>0</v>
      </c>
      <c r="J45" s="168">
        <f t="shared" ref="J45" si="14">I45*H45</f>
        <v>0</v>
      </c>
    </row>
    <row r="46" spans="1:10" ht="19.5" customHeight="1" thickBot="1" x14ac:dyDescent="0.3">
      <c r="A46" s="27"/>
      <c r="B46" s="131"/>
      <c r="C46" s="27"/>
      <c r="D46" s="27"/>
      <c r="E46" s="10" t="str">
        <f>E34</f>
        <v>Montážní materiál</v>
      </c>
      <c r="F46" s="9"/>
      <c r="G46" s="9"/>
      <c r="H46" s="9"/>
      <c r="I46" s="11"/>
      <c r="J46" s="170">
        <f>SUM(J35:J45)</f>
        <v>0</v>
      </c>
    </row>
    <row r="47" spans="1:10" ht="19.5" customHeight="1" x14ac:dyDescent="0.25">
      <c r="A47" s="132" t="s">
        <v>12</v>
      </c>
      <c r="B47" s="129"/>
      <c r="C47" s="132"/>
      <c r="D47" s="25"/>
      <c r="E47" s="28" t="s">
        <v>10</v>
      </c>
      <c r="F47" s="57"/>
      <c r="G47" s="6"/>
      <c r="H47" s="6"/>
      <c r="I47" s="26"/>
      <c r="J47" s="166"/>
    </row>
    <row r="48" spans="1:10" ht="19.5" customHeight="1" x14ac:dyDescent="0.25">
      <c r="A48" s="1">
        <v>28</v>
      </c>
      <c r="B48" s="126" t="s">
        <v>87</v>
      </c>
      <c r="C48" s="134" t="s">
        <v>93</v>
      </c>
      <c r="D48" s="1"/>
      <c r="E48" s="8" t="str">
        <f t="shared" ref="E48:E55" si="15">E35</f>
        <v>Trubka instalační PVC D21mm, pevná</v>
      </c>
      <c r="F48" s="29"/>
      <c r="G48" s="29" t="str">
        <f t="shared" ref="G48:H55" si="16">G35</f>
        <v>m</v>
      </c>
      <c r="H48" s="29">
        <f t="shared" si="16"/>
        <v>30</v>
      </c>
      <c r="I48" s="30">
        <v>0</v>
      </c>
      <c r="J48" s="169">
        <f t="shared" ref="J48:J60" si="17">I48*H48</f>
        <v>0</v>
      </c>
    </row>
    <row r="49" spans="1:10" ht="19.5" customHeight="1" x14ac:dyDescent="0.25">
      <c r="A49" s="2">
        <f t="shared" ref="A49:A60" si="18">A48+1</f>
        <v>29</v>
      </c>
      <c r="B49" s="126" t="s">
        <v>87</v>
      </c>
      <c r="C49" s="134" t="s">
        <v>93</v>
      </c>
      <c r="D49" s="1"/>
      <c r="E49" s="8" t="str">
        <f t="shared" si="15"/>
        <v>Trubka instalační PVC D16mm, ohebná</v>
      </c>
      <c r="F49" s="29"/>
      <c r="G49" s="29" t="str">
        <f t="shared" si="16"/>
        <v>m</v>
      </c>
      <c r="H49" s="29">
        <f t="shared" si="16"/>
        <v>5</v>
      </c>
      <c r="I49" s="30">
        <v>0</v>
      </c>
      <c r="J49" s="169">
        <f t="shared" si="17"/>
        <v>0</v>
      </c>
    </row>
    <row r="50" spans="1:10" ht="19.5" customHeight="1" x14ac:dyDescent="0.25">
      <c r="A50" s="2">
        <f t="shared" si="18"/>
        <v>30</v>
      </c>
      <c r="B50" s="126" t="s">
        <v>87</v>
      </c>
      <c r="C50" s="134" t="s">
        <v>93</v>
      </c>
      <c r="D50" s="1"/>
      <c r="E50" s="8" t="str">
        <f t="shared" si="15"/>
        <v>Žlab kabelový oceplochový 50/50 včetně příslušenství</v>
      </c>
      <c r="F50" s="29"/>
      <c r="G50" s="29" t="str">
        <f t="shared" si="16"/>
        <v>m</v>
      </c>
      <c r="H50" s="29">
        <f t="shared" si="16"/>
        <v>25</v>
      </c>
      <c r="I50" s="30">
        <v>0</v>
      </c>
      <c r="J50" s="169">
        <f t="shared" ref="J50" si="19">I50*H50</f>
        <v>0</v>
      </c>
    </row>
    <row r="51" spans="1:10" ht="19.5" customHeight="1" x14ac:dyDescent="0.25">
      <c r="A51" s="2">
        <f t="shared" si="18"/>
        <v>31</v>
      </c>
      <c r="B51" s="126" t="s">
        <v>87</v>
      </c>
      <c r="C51" s="134" t="s">
        <v>93</v>
      </c>
      <c r="D51" s="1"/>
      <c r="E51" s="8" t="str">
        <f t="shared" si="15"/>
        <v>Žlab kabelový oceloplechvý 125/50 včetně přepážky a příslušenství</v>
      </c>
      <c r="F51" s="29"/>
      <c r="G51" s="29" t="str">
        <f t="shared" si="16"/>
        <v>m</v>
      </c>
      <c r="H51" s="29">
        <f t="shared" si="16"/>
        <v>2</v>
      </c>
      <c r="I51" s="30">
        <v>0</v>
      </c>
      <c r="J51" s="169">
        <f t="shared" si="17"/>
        <v>0</v>
      </c>
    </row>
    <row r="52" spans="1:10" ht="19.5" customHeight="1" x14ac:dyDescent="0.25">
      <c r="A52" s="2">
        <f t="shared" si="18"/>
        <v>32</v>
      </c>
      <c r="B52" s="126" t="s">
        <v>87</v>
      </c>
      <c r="C52" s="134" t="s">
        <v>93</v>
      </c>
      <c r="D52" s="1"/>
      <c r="E52" s="8" t="str">
        <f t="shared" si="15"/>
        <v>Kabel silnoproudý, jádro CU, izolace PVC 3x1,5</v>
      </c>
      <c r="F52" s="29"/>
      <c r="G52" s="29" t="str">
        <f t="shared" si="16"/>
        <v>m</v>
      </c>
      <c r="H52" s="29">
        <f t="shared" si="16"/>
        <v>65</v>
      </c>
      <c r="I52" s="30">
        <v>0</v>
      </c>
      <c r="J52" s="169">
        <f t="shared" ref="J52:J57" si="20">I52*H52</f>
        <v>0</v>
      </c>
    </row>
    <row r="53" spans="1:10" ht="19.5" customHeight="1" x14ac:dyDescent="0.25">
      <c r="A53" s="2">
        <f t="shared" si="18"/>
        <v>33</v>
      </c>
      <c r="B53" s="126" t="s">
        <v>87</v>
      </c>
      <c r="C53" s="134" t="s">
        <v>93</v>
      </c>
      <c r="D53" s="1"/>
      <c r="E53" s="8" t="str">
        <f t="shared" si="15"/>
        <v>Kabel ovládací stíněný, jádro CU, izolace PVC, 2x1</v>
      </c>
      <c r="F53" s="29"/>
      <c r="G53" s="29" t="str">
        <f t="shared" si="16"/>
        <v>m</v>
      </c>
      <c r="H53" s="29">
        <f t="shared" si="16"/>
        <v>265</v>
      </c>
      <c r="I53" s="30">
        <v>0</v>
      </c>
      <c r="J53" s="169">
        <f t="shared" si="20"/>
        <v>0</v>
      </c>
    </row>
    <row r="54" spans="1:10" ht="19.5" customHeight="1" x14ac:dyDescent="0.25">
      <c r="A54" s="2">
        <f t="shared" si="18"/>
        <v>34</v>
      </c>
      <c r="B54" s="126" t="s">
        <v>87</v>
      </c>
      <c r="C54" s="134" t="s">
        <v>93</v>
      </c>
      <c r="D54" s="1"/>
      <c r="E54" s="8" t="str">
        <f t="shared" si="15"/>
        <v>Kabel ovládací stíněný, jádro CU, izolace PVC, 4x1</v>
      </c>
      <c r="F54" s="29"/>
      <c r="G54" s="29" t="str">
        <f t="shared" si="16"/>
        <v>m</v>
      </c>
      <c r="H54" s="29">
        <f t="shared" si="16"/>
        <v>320</v>
      </c>
      <c r="I54" s="30">
        <v>0</v>
      </c>
      <c r="J54" s="169">
        <f t="shared" si="20"/>
        <v>0</v>
      </c>
    </row>
    <row r="55" spans="1:10" ht="19.5" customHeight="1" x14ac:dyDescent="0.25">
      <c r="A55" s="2">
        <f t="shared" si="18"/>
        <v>35</v>
      </c>
      <c r="B55" s="126" t="s">
        <v>87</v>
      </c>
      <c r="C55" s="134" t="s">
        <v>93</v>
      </c>
      <c r="D55" s="1"/>
      <c r="E55" s="8" t="str">
        <f t="shared" si="15"/>
        <v>Kontrukce ocelová nosná</v>
      </c>
      <c r="F55" s="29"/>
      <c r="G55" s="29" t="str">
        <f t="shared" si="16"/>
        <v>ks</v>
      </c>
      <c r="H55" s="29">
        <f t="shared" si="16"/>
        <v>1</v>
      </c>
      <c r="I55" s="30">
        <v>0</v>
      </c>
      <c r="J55" s="169">
        <f t="shared" si="20"/>
        <v>0</v>
      </c>
    </row>
    <row r="56" spans="1:10" ht="19.5" customHeight="1" x14ac:dyDescent="0.25">
      <c r="A56" s="2">
        <f t="shared" si="18"/>
        <v>36</v>
      </c>
      <c r="B56" s="126" t="s">
        <v>87</v>
      </c>
      <c r="C56" s="134" t="s">
        <v>93</v>
      </c>
      <c r="D56" s="1"/>
      <c r="E56" s="8" t="str">
        <f>E44</f>
        <v>Elektroinstalační krabice, povrchová, plastová</v>
      </c>
      <c r="F56" s="29"/>
      <c r="G56" s="29" t="str">
        <f>G44</f>
        <v>ks</v>
      </c>
      <c r="H56" s="29">
        <f>H44</f>
        <v>2</v>
      </c>
      <c r="I56" s="30">
        <v>0</v>
      </c>
      <c r="J56" s="169">
        <f t="shared" si="20"/>
        <v>0</v>
      </c>
    </row>
    <row r="57" spans="1:10" ht="19.5" customHeight="1" x14ac:dyDescent="0.25">
      <c r="A57" s="2">
        <f t="shared" si="18"/>
        <v>37</v>
      </c>
      <c r="B57" s="126" t="s">
        <v>87</v>
      </c>
      <c r="C57" s="134" t="s">
        <v>93</v>
      </c>
      <c r="D57" s="1"/>
      <c r="E57" s="8" t="str">
        <f>E45</f>
        <v>Podružný pomocný materiál (držáky, hmoždinky, vruty, svorky…)</v>
      </c>
      <c r="F57" s="29"/>
      <c r="G57" s="29" t="str">
        <f>G45</f>
        <v>ks</v>
      </c>
      <c r="H57" s="29">
        <f>H45</f>
        <v>1</v>
      </c>
      <c r="I57" s="30">
        <v>0</v>
      </c>
      <c r="J57" s="169">
        <f t="shared" si="20"/>
        <v>0</v>
      </c>
    </row>
    <row r="58" spans="1:10" ht="19.5" customHeight="1" x14ac:dyDescent="0.25">
      <c r="A58" s="2">
        <f t="shared" si="18"/>
        <v>38</v>
      </c>
      <c r="B58" s="126" t="s">
        <v>87</v>
      </c>
      <c r="C58" s="134" t="s">
        <v>93</v>
      </c>
      <c r="D58" s="1"/>
      <c r="E58" s="8" t="s">
        <v>82</v>
      </c>
      <c r="F58" s="29"/>
      <c r="G58" s="29" t="s">
        <v>2</v>
      </c>
      <c r="H58" s="29">
        <v>41</v>
      </c>
      <c r="I58" s="30">
        <v>0</v>
      </c>
      <c r="J58" s="169">
        <f t="shared" si="17"/>
        <v>0</v>
      </c>
    </row>
    <row r="59" spans="1:10" ht="19.5" customHeight="1" x14ac:dyDescent="0.25">
      <c r="A59" s="2">
        <f t="shared" si="18"/>
        <v>39</v>
      </c>
      <c r="B59" s="126" t="s">
        <v>87</v>
      </c>
      <c r="C59" s="134" t="s">
        <v>93</v>
      </c>
      <c r="D59" s="1"/>
      <c r="E59" s="8" t="s">
        <v>128</v>
      </c>
      <c r="F59" s="1"/>
      <c r="G59" s="1" t="s">
        <v>2</v>
      </c>
      <c r="H59" s="29">
        <v>1</v>
      </c>
      <c r="I59" s="30">
        <v>0</v>
      </c>
      <c r="J59" s="169">
        <f t="shared" si="17"/>
        <v>0</v>
      </c>
    </row>
    <row r="60" spans="1:10" ht="19.5" customHeight="1" x14ac:dyDescent="0.25">
      <c r="A60" s="2">
        <f t="shared" si="18"/>
        <v>40</v>
      </c>
      <c r="B60" s="126" t="s">
        <v>87</v>
      </c>
      <c r="C60" s="134" t="s">
        <v>93</v>
      </c>
      <c r="D60" s="1"/>
      <c r="E60" s="8" t="s">
        <v>103</v>
      </c>
      <c r="F60" s="1"/>
      <c r="G60" s="1" t="s">
        <v>2</v>
      </c>
      <c r="H60" s="1">
        <v>12</v>
      </c>
      <c r="I60" s="30">
        <v>0</v>
      </c>
      <c r="J60" s="169">
        <f t="shared" si="17"/>
        <v>0</v>
      </c>
    </row>
    <row r="61" spans="1:10" ht="19.5" customHeight="1" thickBot="1" x14ac:dyDescent="0.3">
      <c r="A61" s="27"/>
      <c r="B61" s="131"/>
      <c r="C61" s="27"/>
      <c r="D61" s="27"/>
      <c r="E61" s="10" t="str">
        <f>E47</f>
        <v>Elektromontážní práce</v>
      </c>
      <c r="F61" s="9"/>
      <c r="G61" s="9"/>
      <c r="H61" s="9"/>
      <c r="I61" s="11"/>
      <c r="J61" s="170">
        <f>SUM(J48:J60)</f>
        <v>0</v>
      </c>
    </row>
    <row r="62" spans="1:10" ht="19.5" customHeight="1" x14ac:dyDescent="0.25">
      <c r="A62" s="132" t="s">
        <v>12</v>
      </c>
      <c r="B62" s="129"/>
      <c r="C62" s="132"/>
      <c r="D62" s="25"/>
      <c r="E62" s="28" t="s">
        <v>11</v>
      </c>
      <c r="F62" s="57"/>
      <c r="G62" s="6"/>
      <c r="H62" s="6"/>
      <c r="I62" s="26"/>
      <c r="J62" s="166"/>
    </row>
    <row r="63" spans="1:10" ht="19.5" customHeight="1" x14ac:dyDescent="0.25">
      <c r="A63" s="2">
        <v>41</v>
      </c>
      <c r="B63" s="126" t="s">
        <v>87</v>
      </c>
      <c r="C63" s="134" t="s">
        <v>94</v>
      </c>
      <c r="D63" s="1"/>
      <c r="E63" s="8" t="s">
        <v>81</v>
      </c>
      <c r="F63" s="1"/>
      <c r="G63" s="1" t="s">
        <v>18</v>
      </c>
      <c r="H63" s="29">
        <v>15</v>
      </c>
      <c r="I63" s="30">
        <v>0</v>
      </c>
      <c r="J63" s="169">
        <f t="shared" ref="J63:J71" si="21">I63*H63</f>
        <v>0</v>
      </c>
    </row>
    <row r="64" spans="1:10" ht="19.5" customHeight="1" x14ac:dyDescent="0.25">
      <c r="A64" s="2">
        <f t="shared" ref="A64:A71" si="22">A63+1</f>
        <v>42</v>
      </c>
      <c r="B64" s="126" t="s">
        <v>87</v>
      </c>
      <c r="C64" s="134" t="s">
        <v>94</v>
      </c>
      <c r="D64" s="1"/>
      <c r="E64" s="8" t="s">
        <v>24</v>
      </c>
      <c r="F64" s="1"/>
      <c r="G64" s="1" t="s">
        <v>2</v>
      </c>
      <c r="H64" s="29">
        <v>40</v>
      </c>
      <c r="I64" s="30">
        <v>0</v>
      </c>
      <c r="J64" s="169">
        <f t="shared" si="21"/>
        <v>0</v>
      </c>
    </row>
    <row r="65" spans="1:10" ht="19.5" customHeight="1" x14ac:dyDescent="0.25">
      <c r="A65" s="2">
        <f t="shared" si="22"/>
        <v>43</v>
      </c>
      <c r="B65" s="126" t="s">
        <v>87</v>
      </c>
      <c r="C65" s="134" t="s">
        <v>94</v>
      </c>
      <c r="D65" s="1"/>
      <c r="E65" s="8" t="s">
        <v>16</v>
      </c>
      <c r="F65" s="1"/>
      <c r="G65" s="1" t="s">
        <v>18</v>
      </c>
      <c r="H65" s="29">
        <v>20</v>
      </c>
      <c r="I65" s="30">
        <v>0</v>
      </c>
      <c r="J65" s="169">
        <f t="shared" si="21"/>
        <v>0</v>
      </c>
    </row>
    <row r="66" spans="1:10" ht="19.5" customHeight="1" x14ac:dyDescent="0.25">
      <c r="A66" s="2">
        <f t="shared" si="22"/>
        <v>44</v>
      </c>
      <c r="B66" s="126" t="s">
        <v>87</v>
      </c>
      <c r="C66" s="134" t="s">
        <v>94</v>
      </c>
      <c r="D66" s="1"/>
      <c r="E66" s="8" t="s">
        <v>90</v>
      </c>
      <c r="F66" s="1"/>
      <c r="G66" s="1" t="s">
        <v>18</v>
      </c>
      <c r="H66" s="29">
        <v>2</v>
      </c>
      <c r="I66" s="30">
        <v>0</v>
      </c>
      <c r="J66" s="169">
        <f t="shared" si="21"/>
        <v>0</v>
      </c>
    </row>
    <row r="67" spans="1:10" ht="19.5" customHeight="1" x14ac:dyDescent="0.25">
      <c r="A67" s="2">
        <f t="shared" si="22"/>
        <v>45</v>
      </c>
      <c r="B67" s="126" t="s">
        <v>87</v>
      </c>
      <c r="C67" s="134" t="s">
        <v>94</v>
      </c>
      <c r="D67" s="1"/>
      <c r="E67" s="8" t="s">
        <v>83</v>
      </c>
      <c r="F67" s="1"/>
      <c r="G67" s="1" t="s">
        <v>2</v>
      </c>
      <c r="H67" s="29">
        <v>1</v>
      </c>
      <c r="I67" s="30">
        <v>0</v>
      </c>
      <c r="J67" s="169">
        <f t="shared" si="21"/>
        <v>0</v>
      </c>
    </row>
    <row r="68" spans="1:10" ht="19.5" customHeight="1" x14ac:dyDescent="0.25">
      <c r="A68" s="2">
        <f t="shared" si="22"/>
        <v>46</v>
      </c>
      <c r="B68" s="126" t="s">
        <v>87</v>
      </c>
      <c r="C68" s="134" t="s">
        <v>94</v>
      </c>
      <c r="D68" s="1"/>
      <c r="E68" s="8" t="s">
        <v>84</v>
      </c>
      <c r="F68" s="1"/>
      <c r="G68" s="1" t="s">
        <v>2</v>
      </c>
      <c r="H68" s="29">
        <v>1</v>
      </c>
      <c r="I68" s="30">
        <v>0</v>
      </c>
      <c r="J68" s="169">
        <f t="shared" ref="J68" si="23">I68*H68</f>
        <v>0</v>
      </c>
    </row>
    <row r="69" spans="1:10" ht="19.5" customHeight="1" x14ac:dyDescent="0.25">
      <c r="A69" s="2">
        <f t="shared" si="22"/>
        <v>47</v>
      </c>
      <c r="B69" s="126" t="s">
        <v>87</v>
      </c>
      <c r="C69" s="134" t="s">
        <v>94</v>
      </c>
      <c r="D69" s="1"/>
      <c r="E69" s="8" t="s">
        <v>25</v>
      </c>
      <c r="F69" s="1"/>
      <c r="G69" s="1" t="s">
        <v>2</v>
      </c>
      <c r="H69" s="29">
        <v>1</v>
      </c>
      <c r="I69" s="30">
        <v>0</v>
      </c>
      <c r="J69" s="169">
        <f t="shared" si="21"/>
        <v>0</v>
      </c>
    </row>
    <row r="70" spans="1:10" ht="19.5" customHeight="1" x14ac:dyDescent="0.25">
      <c r="A70" s="2">
        <f t="shared" si="22"/>
        <v>48</v>
      </c>
      <c r="B70" s="126" t="s">
        <v>87</v>
      </c>
      <c r="C70" s="134" t="s">
        <v>94</v>
      </c>
      <c r="D70" s="1"/>
      <c r="E70" s="8" t="s">
        <v>114</v>
      </c>
      <c r="F70" s="1"/>
      <c r="G70" s="1" t="s">
        <v>2</v>
      </c>
      <c r="H70" s="29">
        <v>1</v>
      </c>
      <c r="I70" s="30">
        <v>0</v>
      </c>
      <c r="J70" s="169">
        <f t="shared" ref="J70" si="24">I70*H70</f>
        <v>0</v>
      </c>
    </row>
    <row r="71" spans="1:10" ht="21.75" customHeight="1" x14ac:dyDescent="0.25">
      <c r="A71" s="2">
        <f t="shared" si="22"/>
        <v>49</v>
      </c>
      <c r="B71" s="126" t="s">
        <v>87</v>
      </c>
      <c r="C71" s="134" t="s">
        <v>94</v>
      </c>
      <c r="D71" s="1"/>
      <c r="E71" s="8" t="s">
        <v>20</v>
      </c>
      <c r="F71" s="1"/>
      <c r="G71" s="1" t="s">
        <v>13</v>
      </c>
      <c r="H71" s="29">
        <v>1</v>
      </c>
      <c r="I71" s="30">
        <v>0</v>
      </c>
      <c r="J71" s="169">
        <f t="shared" si="21"/>
        <v>0</v>
      </c>
    </row>
    <row r="72" spans="1:10" ht="13.8" x14ac:dyDescent="0.25">
      <c r="A72" s="173"/>
      <c r="B72" s="174"/>
      <c r="C72" s="173"/>
      <c r="D72" s="173"/>
      <c r="E72" s="175" t="str">
        <f>E62</f>
        <v>Služby</v>
      </c>
      <c r="F72" s="176"/>
      <c r="G72" s="176"/>
      <c r="H72" s="176"/>
      <c r="I72" s="177"/>
      <c r="J72" s="178">
        <f>SUM(J63:J71)</f>
        <v>0</v>
      </c>
    </row>
    <row r="73" spans="1:10" ht="24.75" customHeight="1" thickBot="1" x14ac:dyDescent="0.3"/>
    <row r="74" spans="1:10" ht="24.75" customHeight="1" thickBot="1" x14ac:dyDescent="0.3">
      <c r="A74" s="35"/>
      <c r="B74" s="38"/>
      <c r="C74" s="38"/>
      <c r="D74" s="36"/>
      <c r="E74" s="37" t="s">
        <v>14</v>
      </c>
      <c r="F74" s="58"/>
      <c r="G74" s="38"/>
      <c r="H74" s="38"/>
      <c r="I74" s="39"/>
      <c r="J74" s="40">
        <f>SUM(J10:J72)/2</f>
        <v>0</v>
      </c>
    </row>
    <row r="75" spans="1:10" ht="24.75" customHeight="1" thickTop="1" thickBot="1" x14ac:dyDescent="0.3">
      <c r="A75" s="41"/>
      <c r="B75" s="44"/>
      <c r="C75" s="44"/>
      <c r="D75" s="42"/>
      <c r="E75" s="43" t="s">
        <v>79</v>
      </c>
      <c r="F75" s="59"/>
      <c r="G75" s="44"/>
      <c r="H75" s="44"/>
      <c r="I75" s="45"/>
      <c r="J75" s="46">
        <f>J74*0.21</f>
        <v>0</v>
      </c>
    </row>
    <row r="76" spans="1:10" ht="18.600000000000001" thickTop="1" thickBot="1" x14ac:dyDescent="0.3">
      <c r="A76" s="47"/>
      <c r="B76" s="50"/>
      <c r="C76" s="50"/>
      <c r="D76" s="48"/>
      <c r="E76" s="49" t="s">
        <v>15</v>
      </c>
      <c r="F76" s="60"/>
      <c r="G76" s="50"/>
      <c r="H76" s="50"/>
      <c r="I76" s="51"/>
      <c r="J76" s="52">
        <f>J74+J75</f>
        <v>0</v>
      </c>
    </row>
    <row r="78" spans="1:10" x14ac:dyDescent="0.25">
      <c r="J78" s="53"/>
    </row>
  </sheetData>
  <mergeCells count="4">
    <mergeCell ref="A1:J1"/>
    <mergeCell ref="A3:D3"/>
    <mergeCell ref="A5:D5"/>
    <mergeCell ref="A4:D4"/>
  </mergeCells>
  <phoneticPr fontId="0" type="noConversion"/>
  <printOptions horizontalCentered="1"/>
  <pageMargins left="0.35433070866141736" right="0.31496062992125984" top="0.55118110236220474" bottom="0.6692913385826772" header="0.35433070866141736" footer="0.35433070866141736"/>
  <pageSetup paperSize="9" scale="56" fitToHeight="5" orientation="portrait" r:id="rId1"/>
  <headerFooter alignWithMargins="0">
    <oddFooter>&amp;RStránka &amp;P z &amp;N</oddFooter>
  </headerFooter>
  <rowBreaks count="1" manualBreakCount="1">
    <brk id="4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Titul</vt:lpstr>
      <vt:lpstr>Rozpočet</vt:lpstr>
      <vt:lpstr>Rozpočet!Názvy_tisku</vt:lpstr>
      <vt:lpstr>Rozpočet!Oblast_tisku</vt:lpstr>
      <vt:lpstr>Titul!Oblast_tisku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RomanV</dc:creator>
  <cp:lastModifiedBy>Vít Benda</cp:lastModifiedBy>
  <cp:lastPrinted>2024-06-17T15:16:56Z</cp:lastPrinted>
  <dcterms:created xsi:type="dcterms:W3CDTF">2002-12-03T20:14:03Z</dcterms:created>
  <dcterms:modified xsi:type="dcterms:W3CDTF">2024-09-13T11:18:57Z</dcterms:modified>
</cp:coreProperties>
</file>